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130" tabRatio="797" activeTab="1"/>
  </bookViews>
  <sheets>
    <sheet name="مناطق" sheetId="1" r:id="rId1"/>
    <sheet name="جملة التراخي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<sst xmlns="http://schemas.openxmlformats.org/spreadsheetml/2006/main" count="526" uniqueCount="85">
  <si>
    <t>الهيئة العامة لتنمية الثروة السمكية</t>
  </si>
  <si>
    <t xml:space="preserve">المراكب وتراخيص  الصيد فى مناطق الثروة السمكية ومحافظاتها  </t>
  </si>
  <si>
    <t>عام 2006</t>
  </si>
  <si>
    <t>المنطقة</t>
  </si>
  <si>
    <t>المحافظات</t>
  </si>
  <si>
    <t>مراكب آلية</t>
  </si>
  <si>
    <t>مراكب شراعية</t>
  </si>
  <si>
    <t>تراخيص اخرى</t>
  </si>
  <si>
    <t>جر</t>
  </si>
  <si>
    <t>شانشولا</t>
  </si>
  <si>
    <t>سنار</t>
  </si>
  <si>
    <t>كنار</t>
  </si>
  <si>
    <t>قانونية</t>
  </si>
  <si>
    <t>درجة اولى</t>
  </si>
  <si>
    <t>درجة ثانية</t>
  </si>
  <si>
    <t>درجة ثالثة</t>
  </si>
  <si>
    <t>تراخيص سنة واحدة</t>
  </si>
  <si>
    <t>تراخيص 5 سنوات</t>
  </si>
  <si>
    <t>هواه</t>
  </si>
  <si>
    <t>برار</t>
  </si>
  <si>
    <t>صيد طيور</t>
  </si>
  <si>
    <t>صيد مناصب</t>
  </si>
  <si>
    <t>المراكب السياحية</t>
  </si>
  <si>
    <t>دمياط</t>
  </si>
  <si>
    <t>-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</si>
  <si>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</si>
  <si>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</si>
  <si>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</si>
  <si>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</si>
  <si>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</si>
  <si>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</si>
  <si>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</si>
  <si>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</si>
  <si>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</si>
  <si>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</si>
  <si>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</si>
  <si>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</si>
  <si>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</si>
  <si>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</si>
  <si>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</si>
  <si>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</si>
  <si>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</si>
  <si>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</si>
  <si>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</si>
  <si>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</si>
  <si>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</si>
  <si>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</si>
  <si>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</si>
  <si>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</si>
  <si>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</si>
  <si>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</si>
  <si>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</si>
  <si>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</si>
  <si>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</si>
  <si>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</si>
  <si>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</si>
  <si>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>اجمالى تراخيص وحدات وعمالة الصيد</t>
  </si>
  <si>
    <t>على مستوى الجمهورية لعام 2006</t>
  </si>
  <si>
    <t>المصدر</t>
  </si>
  <si>
    <t>اولى</t>
  </si>
  <si>
    <t>ثانية</t>
  </si>
  <si>
    <t>ثالثة</t>
  </si>
  <si>
    <t>بطاقة</t>
  </si>
  <si>
    <t>اسفنج</t>
  </si>
  <si>
    <t>طيور</t>
  </si>
  <si>
    <t>استاكوزا</t>
  </si>
  <si>
    <t>مناصب</t>
  </si>
  <si>
    <t>حش بوص</t>
  </si>
  <si>
    <t>صيد</t>
  </si>
  <si>
    <t>سنوية</t>
  </si>
  <si>
    <t>5 سنوات</t>
  </si>
  <si>
    <t>البحر المتوسط</t>
  </si>
  <si>
    <t>اجمالى البحار</t>
  </si>
  <si>
    <t>المنزلة</t>
  </si>
  <si>
    <t>البرلس</t>
  </si>
  <si>
    <t>ادكو</t>
  </si>
  <si>
    <t>مريوط</t>
  </si>
  <si>
    <t>البردويل</t>
  </si>
  <si>
    <t>قارون / الريان</t>
  </si>
  <si>
    <t>بحيرة ناصر</t>
  </si>
  <si>
    <t>المرة والتمساح</t>
  </si>
  <si>
    <t>اجمالى البحيرات</t>
  </si>
  <si>
    <t>مجارى مائية داخلية</t>
  </si>
  <si>
    <t>مركب آلى</t>
  </si>
  <si>
    <t>مركب شراعى</t>
  </si>
</sst>
</file>

<file path=xl/styles.xml><?xml version="1.0" encoding="utf-8"?>
<styleSheet xmlns="http://schemas.openxmlformats.org/spreadsheetml/2006/main">
  <numFmts count="55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* #,##0_);_(* \(#,##0\);_(* &quot;-&quot;_);_(@_)"/>
    <numFmt numFmtId="178" formatCode="_(&quot;रु&quot;\ * #,##0.00_);_(&quot;रु&quot;\ * \(#,##0.00\);_(&quot;रु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0.0"/>
    <numFmt numFmtId="193" formatCode="0.000"/>
    <numFmt numFmtId="194" formatCode="[$-C01]dd\ mmmm\,\ yyyy"/>
    <numFmt numFmtId="195" formatCode="[$-C01]hh:mm:ss\ AM/PM"/>
    <numFmt numFmtId="196" formatCode="0.0000"/>
    <numFmt numFmtId="197" formatCode="0.00000"/>
    <numFmt numFmtId="198" formatCode="0.000000"/>
    <numFmt numFmtId="199" formatCode="0.0000000"/>
    <numFmt numFmtId="200" formatCode="_(&quot;ج.م.&quot;* #,##0_);_(&quot;ج.م.&quot;* \(#,##0\);_(&quot;ج.م.&quot;* &quot;-&quot;_);_(@_)"/>
    <numFmt numFmtId="201" formatCode="_(&quot;ج.م.&quot;* #,##0.00_);_(&quot;ج.م.&quot;* \(#,##0.00\);_(&quot;ج.م.&quot;* &quot;-&quot;??_);_(@_)"/>
    <numFmt numFmtId="202" formatCode="0.0E+00"/>
    <numFmt numFmtId="203" formatCode="0E+00"/>
    <numFmt numFmtId="204" formatCode="0.000E+00"/>
    <numFmt numFmtId="205" formatCode="0.0000E+00"/>
    <numFmt numFmtId="206" formatCode="[$-C09]dddd\,\ d\ mmmm\ 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3"/>
      <name val="Arial"/>
      <family val="0"/>
    </font>
    <font>
      <sz val="24"/>
      <name val="Arial"/>
      <family val="2"/>
    </font>
    <font>
      <sz val="24"/>
      <name val="Arabic Transparent"/>
      <family val="0"/>
    </font>
    <font>
      <sz val="16"/>
      <name val="Arial"/>
      <family val="2"/>
    </font>
    <font>
      <u val="single"/>
      <sz val="14"/>
      <color indexed="36"/>
      <name val="Arial"/>
      <family val="0"/>
    </font>
    <font>
      <u val="single"/>
      <sz val="14"/>
      <color indexed="12"/>
      <name val="Arial"/>
      <family val="0"/>
    </font>
    <font>
      <sz val="10"/>
      <name val="Arabic Transparent"/>
      <family val="0"/>
    </font>
    <font>
      <sz val="12"/>
      <name val="Arabic Transparen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35" fillId="0" borderId="0" applyNumberFormat="0">
      <alignment horizontal="right"/>
      <protection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>
      <alignment/>
      <protection/>
    </xf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/>
    </xf>
    <xf numFmtId="1" fontId="24" fillId="0" borderId="17" xfId="0" applyNumberFormat="1" applyFont="1" applyFill="1" applyBorder="1" applyAlignment="1" quotePrefix="1">
      <alignment horizontal="right" vertical="center" readingOrder="2"/>
    </xf>
    <xf numFmtId="1" fontId="24" fillId="0" borderId="18" xfId="0" applyNumberFormat="1" applyFont="1" applyFill="1" applyBorder="1" applyAlignment="1">
      <alignment horizontal="right" vertical="center" readingOrder="2"/>
    </xf>
    <xf numFmtId="1" fontId="24" fillId="0" borderId="16" xfId="0" applyNumberFormat="1" applyFont="1" applyFill="1" applyBorder="1" applyAlignment="1">
      <alignment horizontal="right" vertical="center" readingOrder="2"/>
    </xf>
    <xf numFmtId="0" fontId="22" fillId="0" borderId="19" xfId="0" applyFont="1" applyFill="1" applyBorder="1" applyAlignment="1">
      <alignment horizontal="right" vertical="center" readingOrder="2"/>
    </xf>
    <xf numFmtId="0" fontId="22" fillId="0" borderId="18" xfId="0" applyFont="1" applyFill="1" applyBorder="1" applyAlignment="1">
      <alignment horizontal="right" vertical="center" readingOrder="2"/>
    </xf>
    <xf numFmtId="0" fontId="22" fillId="0" borderId="20" xfId="0" applyFont="1" applyFill="1" applyBorder="1" applyAlignment="1">
      <alignment horizontal="right" vertical="center" readingOrder="2"/>
    </xf>
    <xf numFmtId="1" fontId="24" fillId="0" borderId="21" xfId="0" applyNumberFormat="1" applyFont="1" applyFill="1" applyBorder="1" applyAlignment="1">
      <alignment horizontal="right" vertical="center" readingOrder="2"/>
    </xf>
    <xf numFmtId="0" fontId="25" fillId="0" borderId="18" xfId="0" applyFont="1" applyBorder="1" applyAlignment="1">
      <alignment horizontal="right" vertical="center" readingOrder="2"/>
    </xf>
    <xf numFmtId="0" fontId="25" fillId="0" borderId="20" xfId="0" applyFont="1" applyBorder="1" applyAlignment="1" quotePrefix="1">
      <alignment horizontal="right" vertical="center" readingOrder="2"/>
    </xf>
    <xf numFmtId="0" fontId="25" fillId="0" borderId="16" xfId="0" applyFont="1" applyBorder="1" applyAlignment="1" quotePrefix="1">
      <alignment horizontal="right" vertical="center" readingOrder="2"/>
    </xf>
    <xf numFmtId="0" fontId="26" fillId="0" borderId="0" xfId="0" applyFont="1" applyAlignment="1">
      <alignment/>
    </xf>
    <xf numFmtId="1" fontId="24" fillId="0" borderId="17" xfId="0" applyNumberFormat="1" applyFont="1" applyFill="1" applyBorder="1" applyAlignment="1">
      <alignment horizontal="right" vertical="center" readingOrder="2"/>
    </xf>
    <xf numFmtId="1" fontId="24" fillId="0" borderId="18" xfId="0" applyNumberFormat="1" applyFont="1" applyFill="1" applyBorder="1" applyAlignment="1" quotePrefix="1">
      <alignment horizontal="right" vertical="center" readingOrder="2"/>
    </xf>
    <xf numFmtId="1" fontId="24" fillId="0" borderId="16" xfId="0" applyNumberFormat="1" applyFont="1" applyFill="1" applyBorder="1" applyAlignment="1" quotePrefix="1">
      <alignment horizontal="right" vertical="center" readingOrder="2"/>
    </xf>
    <xf numFmtId="1" fontId="24" fillId="0" borderId="21" xfId="0" applyNumberFormat="1" applyFont="1" applyFill="1" applyBorder="1" applyAlignment="1" quotePrefix="1">
      <alignment horizontal="right" vertical="center" readingOrder="2"/>
    </xf>
    <xf numFmtId="1" fontId="24" fillId="0" borderId="20" xfId="0" applyNumberFormat="1" applyFont="1" applyFill="1" applyBorder="1" applyAlignment="1" quotePrefix="1">
      <alignment horizontal="right" vertical="center" readingOrder="2"/>
    </xf>
    <xf numFmtId="0" fontId="26" fillId="0" borderId="0" xfId="0" applyFont="1" applyAlignment="1">
      <alignment horizontal="right"/>
    </xf>
    <xf numFmtId="1" fontId="24" fillId="0" borderId="22" xfId="0" applyNumberFormat="1" applyFont="1" applyFill="1" applyBorder="1" applyAlignment="1">
      <alignment horizontal="right" vertical="center" readingOrder="2"/>
    </xf>
    <xf numFmtId="1" fontId="24" fillId="0" borderId="23" xfId="0" applyNumberFormat="1" applyFont="1" applyFill="1" applyBorder="1" applyAlignment="1" quotePrefix="1">
      <alignment horizontal="right" vertical="center" readingOrder="2"/>
    </xf>
    <xf numFmtId="1" fontId="24" fillId="0" borderId="24" xfId="0" applyNumberFormat="1" applyFont="1" applyFill="1" applyBorder="1" applyAlignment="1">
      <alignment horizontal="right" vertical="center" readingOrder="2"/>
    </xf>
    <xf numFmtId="1" fontId="24" fillId="0" borderId="14" xfId="0" applyNumberFormat="1" applyFont="1" applyFill="1" applyBorder="1" applyAlignment="1">
      <alignment horizontal="right" vertical="center" readingOrder="2"/>
    </xf>
    <xf numFmtId="1" fontId="24" fillId="0" borderId="25" xfId="0" applyNumberFormat="1" applyFont="1" applyFill="1" applyBorder="1" applyAlignment="1" quotePrefix="1">
      <alignment horizontal="right" vertical="center" readingOrder="2"/>
    </xf>
    <xf numFmtId="1" fontId="24" fillId="0" borderId="26" xfId="0" applyNumberFormat="1" applyFont="1" applyFill="1" applyBorder="1" applyAlignment="1">
      <alignment horizontal="right" vertical="center" readingOrder="2"/>
    </xf>
    <xf numFmtId="1" fontId="24" fillId="0" borderId="27" xfId="0" applyNumberFormat="1" applyFont="1" applyFill="1" applyBorder="1" applyAlignment="1">
      <alignment horizontal="right" vertical="center" readingOrder="2"/>
    </xf>
    <xf numFmtId="1" fontId="24" fillId="0" borderId="28" xfId="0" applyNumberFormat="1" applyFont="1" applyFill="1" applyBorder="1" applyAlignment="1">
      <alignment horizontal="right" vertical="center" readingOrder="2"/>
    </xf>
    <xf numFmtId="1" fontId="24" fillId="0" borderId="29" xfId="0" applyNumberFormat="1" applyFont="1" applyFill="1" applyBorder="1" applyAlignment="1">
      <alignment horizontal="right" vertical="center" readingOrder="2"/>
    </xf>
    <xf numFmtId="1" fontId="24" fillId="0" borderId="30" xfId="0" applyNumberFormat="1" applyFont="1" applyFill="1" applyBorder="1" applyAlignment="1">
      <alignment horizontal="right" vertical="center" readingOrder="2"/>
    </xf>
    <xf numFmtId="1" fontId="24" fillId="0" borderId="31" xfId="0" applyNumberFormat="1" applyFont="1" applyFill="1" applyBorder="1" applyAlignment="1">
      <alignment horizontal="right" vertical="center" readingOrder="2"/>
    </xf>
    <xf numFmtId="1" fontId="24" fillId="0" borderId="32" xfId="0" applyNumberFormat="1" applyFont="1" applyFill="1" applyBorder="1" applyAlignment="1" quotePrefix="1">
      <alignment horizontal="right" vertical="center" readingOrder="2"/>
    </xf>
    <xf numFmtId="1" fontId="24" fillId="0" borderId="33" xfId="0" applyNumberFormat="1" applyFont="1" applyFill="1" applyBorder="1" applyAlignment="1" quotePrefix="1">
      <alignment horizontal="right" vertical="center" readingOrder="2"/>
    </xf>
    <xf numFmtId="0" fontId="23" fillId="0" borderId="16" xfId="0" applyFont="1" applyFill="1" applyBorder="1" applyAlignment="1">
      <alignment/>
    </xf>
    <xf numFmtId="0" fontId="22" fillId="0" borderId="21" xfId="0" applyFont="1" applyFill="1" applyBorder="1" applyAlignment="1">
      <alignment horizontal="right" vertical="center" readingOrder="2"/>
    </xf>
    <xf numFmtId="0" fontId="22" fillId="0" borderId="18" xfId="0" applyFont="1" applyFill="1" applyBorder="1" applyAlignment="1" quotePrefix="1">
      <alignment horizontal="right" vertical="center" readingOrder="2"/>
    </xf>
    <xf numFmtId="1" fontId="24" fillId="0" borderId="33" xfId="0" applyNumberFormat="1" applyFont="1" applyFill="1" applyBorder="1" applyAlignment="1">
      <alignment horizontal="right" vertical="center" readingOrder="2"/>
    </xf>
    <xf numFmtId="0" fontId="25" fillId="0" borderId="16" xfId="0" applyFont="1" applyBorder="1" applyAlignment="1">
      <alignment horizontal="right" vertical="center" readingOrder="2"/>
    </xf>
    <xf numFmtId="0" fontId="25" fillId="0" borderId="34" xfId="0" applyFont="1" applyBorder="1" applyAlignment="1" quotePrefix="1">
      <alignment horizontal="right" vertical="center" readingOrder="2"/>
    </xf>
    <xf numFmtId="0" fontId="25" fillId="0" borderId="33" xfId="0" applyFont="1" applyBorder="1" applyAlignment="1" quotePrefix="1">
      <alignment horizontal="right" vertical="center" readingOrder="2"/>
    </xf>
    <xf numFmtId="0" fontId="25" fillId="0" borderId="18" xfId="0" applyFont="1" applyBorder="1" applyAlignment="1" quotePrefix="1">
      <alignment horizontal="right" vertical="center" readingOrder="2"/>
    </xf>
    <xf numFmtId="1" fontId="24" fillId="0" borderId="35" xfId="0" applyNumberFormat="1" applyFont="1" applyFill="1" applyBorder="1" applyAlignment="1">
      <alignment horizontal="right" vertical="center" readingOrder="2"/>
    </xf>
    <xf numFmtId="1" fontId="24" fillId="0" borderId="36" xfId="0" applyNumberFormat="1" applyFont="1" applyFill="1" applyBorder="1" applyAlignment="1" quotePrefix="1">
      <alignment horizontal="right" vertical="center" readingOrder="2"/>
    </xf>
    <xf numFmtId="1" fontId="24" fillId="0" borderId="37" xfId="0" applyNumberFormat="1" applyFont="1" applyFill="1" applyBorder="1" applyAlignment="1" quotePrefix="1">
      <alignment horizontal="right" vertical="center" readingOrder="2"/>
    </xf>
    <xf numFmtId="1" fontId="24" fillId="0" borderId="38" xfId="0" applyNumberFormat="1" applyFont="1" applyFill="1" applyBorder="1" applyAlignment="1" quotePrefix="1">
      <alignment horizontal="right" vertical="center" readingOrder="2"/>
    </xf>
    <xf numFmtId="1" fontId="24" fillId="0" borderId="36" xfId="0" applyNumberFormat="1" applyFont="1" applyFill="1" applyBorder="1" applyAlignment="1">
      <alignment horizontal="right" vertical="center" readingOrder="2"/>
    </xf>
    <xf numFmtId="1" fontId="24" fillId="0" borderId="37" xfId="0" applyNumberFormat="1" applyFont="1" applyFill="1" applyBorder="1" applyAlignment="1">
      <alignment horizontal="right" vertical="center" readingOrder="2"/>
    </xf>
    <xf numFmtId="1" fontId="24" fillId="0" borderId="38" xfId="0" applyNumberFormat="1" applyFont="1" applyFill="1" applyBorder="1" applyAlignment="1">
      <alignment horizontal="right" vertical="center" readingOrder="2"/>
    </xf>
    <xf numFmtId="0" fontId="24" fillId="0" borderId="21" xfId="0" applyFont="1" applyFill="1" applyBorder="1" applyAlignment="1" quotePrefix="1">
      <alignment horizontal="right" vertical="center" readingOrder="2"/>
    </xf>
    <xf numFmtId="0" fontId="24" fillId="0" borderId="18" xfId="0" applyFont="1" applyFill="1" applyBorder="1" applyAlignment="1" quotePrefix="1">
      <alignment horizontal="right" vertical="center" readingOrder="2"/>
    </xf>
    <xf numFmtId="0" fontId="24" fillId="0" borderId="16" xfId="0" applyFont="1" applyFill="1" applyBorder="1" applyAlignment="1" quotePrefix="1">
      <alignment horizontal="right" vertical="center" readingOrder="2"/>
    </xf>
    <xf numFmtId="0" fontId="24" fillId="0" borderId="18" xfId="0" applyFont="1" applyFill="1" applyBorder="1" applyAlignment="1">
      <alignment horizontal="right" vertical="center" readingOrder="2"/>
    </xf>
    <xf numFmtId="0" fontId="24" fillId="0" borderId="15" xfId="0" applyFont="1" applyFill="1" applyBorder="1" applyAlignment="1" quotePrefix="1">
      <alignment horizontal="right" vertical="center" readingOrder="2"/>
    </xf>
    <xf numFmtId="0" fontId="24" fillId="0" borderId="23" xfId="0" applyFont="1" applyFill="1" applyBorder="1" applyAlignment="1" quotePrefix="1">
      <alignment horizontal="right" vertical="center" readingOrder="2"/>
    </xf>
    <xf numFmtId="1" fontId="24" fillId="0" borderId="19" xfId="0" applyNumberFormat="1" applyFont="1" applyFill="1" applyBorder="1" applyAlignment="1" quotePrefix="1">
      <alignment horizontal="right" vertical="center" readingOrder="2"/>
    </xf>
    <xf numFmtId="1" fontId="24" fillId="0" borderId="31" xfId="0" applyNumberFormat="1" applyFont="1" applyFill="1" applyBorder="1" applyAlignment="1" quotePrefix="1">
      <alignment horizontal="right" vertical="center" readingOrder="2"/>
    </xf>
    <xf numFmtId="0" fontId="26" fillId="0" borderId="0" xfId="0" applyFont="1" applyFill="1" applyAlignment="1">
      <alignment/>
    </xf>
    <xf numFmtId="0" fontId="23" fillId="0" borderId="23" xfId="0" applyFont="1" applyFill="1" applyBorder="1" applyAlignment="1">
      <alignment vertical="center"/>
    </xf>
    <xf numFmtId="1" fontId="24" fillId="0" borderId="39" xfId="0" applyNumberFormat="1" applyFont="1" applyFill="1" applyBorder="1" applyAlignment="1">
      <alignment horizontal="right" vertical="center" readingOrder="2"/>
    </xf>
    <xf numFmtId="1" fontId="25" fillId="0" borderId="14" xfId="0" applyNumberFormat="1" applyFont="1" applyFill="1" applyBorder="1" applyAlignment="1">
      <alignment horizontal="right" vertical="center" readingOrder="2"/>
    </xf>
    <xf numFmtId="1" fontId="24" fillId="0" borderId="23" xfId="0" applyNumberFormat="1" applyFont="1" applyFill="1" applyBorder="1" applyAlignment="1">
      <alignment horizontal="right" vertical="center" readingOrder="2"/>
    </xf>
    <xf numFmtId="1" fontId="24" fillId="0" borderId="25" xfId="0" applyNumberFormat="1" applyFont="1" applyFill="1" applyBorder="1" applyAlignment="1">
      <alignment horizontal="right" vertical="center" readingOrder="2"/>
    </xf>
    <xf numFmtId="0" fontId="0" fillId="0" borderId="0" xfId="0" applyFont="1" applyAlignment="1">
      <alignment readingOrder="2"/>
    </xf>
    <xf numFmtId="1" fontId="0" fillId="0" borderId="0" xfId="0" applyNumberFormat="1" applyFont="1" applyAlignment="1">
      <alignment readingOrder="2"/>
    </xf>
    <xf numFmtId="0" fontId="27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9" fillId="0" borderId="0" xfId="0" applyFont="1" applyFill="1" applyBorder="1" applyAlignment="1">
      <alignment vertical="center" readingOrder="2"/>
    </xf>
    <xf numFmtId="1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58" applyFont="1" applyFill="1" applyBorder="1" applyAlignment="1">
      <alignment horizontal="right" vertical="center"/>
      <protection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readingOrder="2"/>
    </xf>
    <xf numFmtId="0" fontId="25" fillId="0" borderId="17" xfId="0" applyFont="1" applyFill="1" applyBorder="1" applyAlignment="1">
      <alignment horizontal="center" readingOrder="2"/>
    </xf>
    <xf numFmtId="0" fontId="18" fillId="0" borderId="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 readingOrder="2"/>
    </xf>
    <xf numFmtId="0" fontId="25" fillId="0" borderId="17" xfId="0" applyFont="1" applyFill="1" applyBorder="1" applyAlignment="1">
      <alignment horizontal="center" vertical="center" readingOrder="2"/>
    </xf>
    <xf numFmtId="0" fontId="18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readingOrder="2"/>
    </xf>
    <xf numFmtId="0" fontId="25" fillId="0" borderId="39" xfId="0" applyFont="1" applyFill="1" applyBorder="1" applyAlignment="1">
      <alignment horizontal="center" readingOrder="2"/>
    </xf>
    <xf numFmtId="0" fontId="25" fillId="0" borderId="40" xfId="0" applyFont="1" applyFill="1" applyBorder="1" applyAlignment="1">
      <alignment horizontal="right" vertical="center" indent="1" readingOrder="2"/>
    </xf>
    <xf numFmtId="0" fontId="25" fillId="0" borderId="19" xfId="0" applyFont="1" applyFill="1" applyBorder="1" applyAlignment="1">
      <alignment horizontal="right" vertical="center" readingOrder="2"/>
    </xf>
    <xf numFmtId="0" fontId="25" fillId="0" borderId="31" xfId="0" applyFont="1" applyFill="1" applyBorder="1" applyAlignment="1">
      <alignment horizontal="right" vertical="center" readingOrder="2"/>
    </xf>
    <xf numFmtId="0" fontId="25" fillId="0" borderId="33" xfId="0" applyFont="1" applyFill="1" applyBorder="1" applyAlignment="1">
      <alignment horizontal="right" vertical="center" readingOrder="2"/>
    </xf>
    <xf numFmtId="0" fontId="25" fillId="0" borderId="41" xfId="0" applyFont="1" applyFill="1" applyBorder="1" applyAlignment="1">
      <alignment horizontal="right" vertical="center" readingOrder="2"/>
    </xf>
    <xf numFmtId="0" fontId="25" fillId="0" borderId="32" xfId="0" applyFont="1" applyFill="1" applyBorder="1" applyAlignment="1">
      <alignment horizontal="right" vertical="center" readingOrder="2"/>
    </xf>
    <xf numFmtId="0" fontId="25" fillId="0" borderId="34" xfId="0" applyFont="1" applyFill="1" applyBorder="1" applyAlignment="1">
      <alignment horizontal="right" vertical="center" readingOrder="2"/>
    </xf>
    <xf numFmtId="0" fontId="25" fillId="0" borderId="16" xfId="0" applyFont="1" applyFill="1" applyBorder="1" applyAlignment="1">
      <alignment horizontal="right" vertical="center" readingOrder="2"/>
    </xf>
    <xf numFmtId="0" fontId="0" fillId="0" borderId="0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right" vertical="center" indent="1" readingOrder="2"/>
    </xf>
    <xf numFmtId="0" fontId="25" fillId="0" borderId="21" xfId="0" applyFont="1" applyFill="1" applyBorder="1" applyAlignment="1">
      <alignment horizontal="right" vertical="center" readingOrder="2"/>
    </xf>
    <xf numFmtId="0" fontId="25" fillId="0" borderId="18" xfId="0" applyFont="1" applyFill="1" applyBorder="1" applyAlignment="1">
      <alignment horizontal="right" vertical="center" readingOrder="2"/>
    </xf>
    <xf numFmtId="0" fontId="25" fillId="0" borderId="23" xfId="0" applyFont="1" applyFill="1" applyBorder="1" applyAlignment="1" quotePrefix="1">
      <alignment horizontal="right" vertical="center" readingOrder="2"/>
    </xf>
    <xf numFmtId="0" fontId="25" fillId="0" borderId="17" xfId="0" applyFont="1" applyFill="1" applyBorder="1" applyAlignment="1">
      <alignment horizontal="right" vertical="center" readingOrder="2"/>
    </xf>
    <xf numFmtId="0" fontId="25" fillId="0" borderId="0" xfId="0" applyFont="1" applyFill="1" applyBorder="1" applyAlignment="1">
      <alignment horizontal="right" vertical="center" readingOrder="2"/>
    </xf>
    <xf numFmtId="0" fontId="25" fillId="0" borderId="43" xfId="0" applyFont="1" applyFill="1" applyBorder="1" applyAlignment="1">
      <alignment horizontal="center" vertical="center" readingOrder="2"/>
    </xf>
    <xf numFmtId="0" fontId="25" fillId="0" borderId="29" xfId="0" applyFont="1" applyFill="1" applyBorder="1" applyAlignment="1">
      <alignment horizontal="right" vertical="center" readingOrder="2"/>
    </xf>
    <xf numFmtId="0" fontId="25" fillId="0" borderId="27" xfId="0" applyFont="1" applyFill="1" applyBorder="1" applyAlignment="1">
      <alignment horizontal="right" vertical="center" readingOrder="2"/>
    </xf>
    <xf numFmtId="0" fontId="24" fillId="0" borderId="30" xfId="0" applyFont="1" applyFill="1" applyBorder="1" applyAlignment="1">
      <alignment horizontal="right" vertical="center" readingOrder="2"/>
    </xf>
    <xf numFmtId="0" fontId="25" fillId="0" borderId="26" xfId="0" applyFont="1" applyFill="1" applyBorder="1" applyAlignment="1">
      <alignment horizontal="right" vertical="center" readingOrder="2"/>
    </xf>
    <xf numFmtId="0" fontId="25" fillId="0" borderId="44" xfId="0" applyFont="1" applyFill="1" applyBorder="1" applyAlignment="1">
      <alignment horizontal="right" vertical="center" readingOrder="2"/>
    </xf>
    <xf numFmtId="0" fontId="25" fillId="0" borderId="28" xfId="0" applyFont="1" applyFill="1" applyBorder="1" applyAlignment="1">
      <alignment horizontal="right" vertical="center" readingOrder="2"/>
    </xf>
    <xf numFmtId="0" fontId="25" fillId="0" borderId="33" xfId="0" applyFont="1" applyFill="1" applyBorder="1" applyAlignment="1" quotePrefix="1">
      <alignment horizontal="right" vertical="center" readingOrder="2"/>
    </xf>
    <xf numFmtId="0" fontId="25" fillId="0" borderId="16" xfId="0" applyFont="1" applyFill="1" applyBorder="1" applyAlignment="1" quotePrefix="1">
      <alignment horizontal="right" vertical="center" readingOrder="2"/>
    </xf>
    <xf numFmtId="0" fontId="25" fillId="0" borderId="20" xfId="0" applyFont="1" applyFill="1" applyBorder="1" applyAlignment="1">
      <alignment horizontal="right" vertical="center" readingOrder="2"/>
    </xf>
    <xf numFmtId="0" fontId="25" fillId="0" borderId="42" xfId="0" applyFont="1" applyFill="1" applyBorder="1" applyAlignment="1">
      <alignment horizontal="right" vertical="center" indent="1"/>
    </xf>
    <xf numFmtId="0" fontId="25" fillId="0" borderId="14" xfId="0" applyFont="1" applyFill="1" applyBorder="1" applyAlignment="1">
      <alignment horizontal="right" vertical="center" readingOrder="2"/>
    </xf>
    <xf numFmtId="0" fontId="25" fillId="0" borderId="4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right" vertical="center" readingOrder="2"/>
    </xf>
    <xf numFmtId="0" fontId="25" fillId="0" borderId="28" xfId="0" applyFont="1" applyFill="1" applyBorder="1" applyAlignment="1" quotePrefix="1">
      <alignment horizontal="right" vertical="center" readingOrder="2"/>
    </xf>
    <xf numFmtId="0" fontId="25" fillId="0" borderId="45" xfId="0" applyFont="1" applyFill="1" applyBorder="1" applyAlignment="1">
      <alignment horizontal="right" vertical="center" readingOrder="2"/>
    </xf>
    <xf numFmtId="0" fontId="25" fillId="0" borderId="46" xfId="0" applyNumberFormat="1" applyFont="1" applyFill="1" applyBorder="1" applyAlignment="1">
      <alignment horizontal="right" vertical="center" readingOrder="2"/>
    </xf>
    <xf numFmtId="0" fontId="25" fillId="0" borderId="47" xfId="0" applyFont="1" applyFill="1" applyBorder="1" applyAlignment="1">
      <alignment horizontal="right" vertical="center" readingOrder="2"/>
    </xf>
    <xf numFmtId="0" fontId="29" fillId="0" borderId="44" xfId="0" applyNumberFormat="1" applyFont="1" applyFill="1" applyBorder="1" applyAlignment="1">
      <alignment horizontal="center" vertical="center" readingOrder="2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9" fillId="0" borderId="0" xfId="0" applyNumberFormat="1" applyFont="1" applyFill="1" applyBorder="1" applyAlignment="1">
      <alignment vertical="center" readingOrder="2"/>
    </xf>
    <xf numFmtId="0" fontId="23" fillId="0" borderId="19" xfId="0" applyFont="1" applyFill="1" applyBorder="1" applyAlignment="1">
      <alignment horizontal="center" vertical="center" textRotation="90"/>
    </xf>
    <xf numFmtId="0" fontId="23" fillId="0" borderId="31" xfId="0" applyFont="1" applyFill="1" applyBorder="1" applyAlignment="1">
      <alignment horizontal="center" vertical="center" textRotation="90"/>
    </xf>
    <xf numFmtId="0" fontId="23" fillId="0" borderId="21" xfId="0" applyFont="1" applyFill="1" applyBorder="1" applyAlignment="1">
      <alignment horizontal="center" vertical="center" textRotation="90"/>
    </xf>
    <xf numFmtId="0" fontId="23" fillId="0" borderId="18" xfId="0" applyFont="1" applyFill="1" applyBorder="1" applyAlignment="1">
      <alignment horizontal="center" vertical="center" textRotation="90"/>
    </xf>
    <xf numFmtId="0" fontId="23" fillId="0" borderId="13" xfId="0" applyFont="1" applyFill="1" applyBorder="1" applyAlignment="1">
      <alignment horizontal="center" vertical="center" textRotation="90"/>
    </xf>
    <xf numFmtId="0" fontId="23" fillId="0" borderId="14" xfId="0" applyFont="1" applyFill="1" applyBorder="1" applyAlignment="1">
      <alignment horizontal="center" vertical="center" textRotation="90"/>
    </xf>
    <xf numFmtId="0" fontId="23" fillId="0" borderId="43" xfId="0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 textRotation="90"/>
    </xf>
    <xf numFmtId="0" fontId="23" fillId="0" borderId="50" xfId="0" applyFont="1" applyFill="1" applyBorder="1" applyAlignment="1">
      <alignment horizontal="center" vertical="center" textRotation="90"/>
    </xf>
    <xf numFmtId="0" fontId="23" fillId="0" borderId="38" xfId="0" applyFont="1" applyFill="1" applyBorder="1" applyAlignment="1">
      <alignment horizontal="center" vertical="center" textRotation="90"/>
    </xf>
    <xf numFmtId="0" fontId="23" fillId="0" borderId="36" xfId="0" applyFont="1" applyFill="1" applyBorder="1" applyAlignment="1">
      <alignment horizontal="center" vertical="center" textRotation="90"/>
    </xf>
    <xf numFmtId="0" fontId="23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 textRotation="90"/>
    </xf>
    <xf numFmtId="0" fontId="23" fillId="0" borderId="52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textRotation="90"/>
    </xf>
    <xf numFmtId="0" fontId="21" fillId="0" borderId="31" xfId="0" applyFont="1" applyFill="1" applyBorder="1" applyAlignment="1">
      <alignment horizontal="center" vertical="center" textRotation="90"/>
    </xf>
    <xf numFmtId="0" fontId="21" fillId="0" borderId="13" xfId="0" applyFont="1" applyFill="1" applyBorder="1" applyAlignment="1">
      <alignment horizontal="center" vertical="center" textRotation="90"/>
    </xf>
    <xf numFmtId="0" fontId="21" fillId="0" borderId="14" xfId="0" applyFont="1" applyFill="1" applyBorder="1" applyAlignment="1">
      <alignment horizontal="center" vertical="center" textRotation="90"/>
    </xf>
    <xf numFmtId="0" fontId="21" fillId="0" borderId="33" xfId="0" applyFont="1" applyFill="1" applyBorder="1" applyAlignment="1">
      <alignment horizontal="center" vertical="center" textRotation="135"/>
    </xf>
    <xf numFmtId="0" fontId="21" fillId="0" borderId="23" xfId="0" applyFont="1" applyFill="1" applyBorder="1" applyAlignment="1">
      <alignment horizontal="center" vertical="center" textRotation="135"/>
    </xf>
    <xf numFmtId="0" fontId="21" fillId="0" borderId="53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left" vertical="center" readingOrder="2"/>
    </xf>
    <xf numFmtId="0" fontId="29" fillId="0" borderId="44" xfId="0" applyFont="1" applyFill="1" applyBorder="1" applyAlignment="1">
      <alignment horizontal="left" vertical="center" readingOrder="2"/>
    </xf>
    <xf numFmtId="49" fontId="29" fillId="0" borderId="44" xfId="0" applyNumberFormat="1" applyFont="1" applyFill="1" applyBorder="1" applyAlignment="1">
      <alignment horizontal="right" vertical="center" readingOrder="2"/>
    </xf>
    <xf numFmtId="49" fontId="29" fillId="0" borderId="45" xfId="0" applyNumberFormat="1" applyFont="1" applyFill="1" applyBorder="1" applyAlignment="1">
      <alignment horizontal="right" vertical="center" readingOrder="2"/>
    </xf>
    <xf numFmtId="0" fontId="25" fillId="0" borderId="22" xfId="0" applyFont="1" applyFill="1" applyBorder="1" applyAlignment="1">
      <alignment horizontal="center" vertical="center" textRotation="90" readingOrder="2"/>
    </xf>
    <xf numFmtId="0" fontId="25" fillId="0" borderId="57" xfId="0" applyFont="1" applyFill="1" applyBorder="1" applyAlignment="1">
      <alignment horizontal="center" vertical="center" textRotation="90" readingOrder="2"/>
    </xf>
    <xf numFmtId="0" fontId="25" fillId="0" borderId="18" xfId="0" applyFont="1" applyFill="1" applyBorder="1" applyAlignment="1">
      <alignment horizontal="center" vertical="center" textRotation="90" readingOrder="2"/>
    </xf>
    <xf numFmtId="0" fontId="25" fillId="0" borderId="14" xfId="0" applyFont="1" applyFill="1" applyBorder="1" applyAlignment="1">
      <alignment horizontal="center" vertical="center" textRotation="90" readingOrder="2"/>
    </xf>
    <xf numFmtId="0" fontId="25" fillId="0" borderId="37" xfId="0" applyFont="1" applyFill="1" applyBorder="1" applyAlignment="1">
      <alignment horizontal="center" vertical="center" textRotation="90" readingOrder="2"/>
    </xf>
    <xf numFmtId="0" fontId="25" fillId="0" borderId="16" xfId="0" applyFont="1" applyFill="1" applyBorder="1" applyAlignment="1">
      <alignment horizontal="center" vertical="center" textRotation="90" readingOrder="2"/>
    </xf>
    <xf numFmtId="0" fontId="25" fillId="0" borderId="23" xfId="0" applyFont="1" applyFill="1" applyBorder="1" applyAlignment="1">
      <alignment horizontal="center" vertical="center" textRotation="90" readingOrder="2"/>
    </xf>
    <xf numFmtId="0" fontId="29" fillId="0" borderId="44" xfId="0" applyFont="1" applyFill="1" applyBorder="1" applyAlignment="1">
      <alignment horizontal="center" vertical="center" readingOrder="2"/>
    </xf>
    <xf numFmtId="0" fontId="29" fillId="0" borderId="45" xfId="0" applyFont="1" applyFill="1" applyBorder="1" applyAlignment="1">
      <alignment horizontal="center" vertical="center" readingOrder="2"/>
    </xf>
    <xf numFmtId="0" fontId="25" fillId="0" borderId="36" xfId="0" applyFont="1" applyFill="1" applyBorder="1" applyAlignment="1">
      <alignment horizontal="center" vertical="center" textRotation="90" readingOrder="2"/>
    </xf>
    <xf numFmtId="0" fontId="30" fillId="0" borderId="0" xfId="0" applyFont="1" applyFill="1" applyAlignment="1">
      <alignment horizontal="center" vertical="center" readingOrder="2"/>
    </xf>
    <xf numFmtId="0" fontId="32" fillId="0" borderId="0" xfId="0" applyFont="1" applyFill="1" applyBorder="1" applyAlignment="1">
      <alignment horizontal="center" vertical="center" readingOrder="2"/>
    </xf>
    <xf numFmtId="0" fontId="25" fillId="0" borderId="40" xfId="0" applyFont="1" applyFill="1" applyBorder="1" applyAlignment="1">
      <alignment horizontal="center" vertical="center" readingOrder="2"/>
    </xf>
    <xf numFmtId="0" fontId="25" fillId="0" borderId="42" xfId="0" applyFont="1" applyFill="1" applyBorder="1" applyAlignment="1">
      <alignment horizontal="center" vertical="center" readingOrder="2"/>
    </xf>
    <xf numFmtId="0" fontId="25" fillId="0" borderId="58" xfId="0" applyFont="1" applyFill="1" applyBorder="1" applyAlignment="1">
      <alignment horizontal="center" vertical="center" readingOrder="2"/>
    </xf>
    <xf numFmtId="0" fontId="25" fillId="0" borderId="54" xfId="0" applyFont="1" applyFill="1" applyBorder="1" applyAlignment="1">
      <alignment horizontal="center" readingOrder="2"/>
    </xf>
    <xf numFmtId="0" fontId="25" fillId="0" borderId="55" xfId="0" applyFont="1" applyFill="1" applyBorder="1" applyAlignment="1">
      <alignment horizontal="center" readingOrder="2"/>
    </xf>
    <xf numFmtId="0" fontId="25" fillId="0" borderId="56" xfId="0" applyFont="1" applyFill="1" applyBorder="1" applyAlignment="1">
      <alignment horizontal="center" readingOrder="2"/>
    </xf>
    <xf numFmtId="0" fontId="25" fillId="0" borderId="20" xfId="0" applyFont="1" applyFill="1" applyBorder="1" applyAlignment="1">
      <alignment horizontal="center" vertical="center" textRotation="90" readingOrder="2"/>
    </xf>
    <xf numFmtId="0" fontId="25" fillId="0" borderId="15" xfId="0" applyFont="1" applyFill="1" applyBorder="1" applyAlignment="1">
      <alignment horizontal="center" vertical="center" textRotation="90" readingOrder="2"/>
    </xf>
    <xf numFmtId="0" fontId="25" fillId="0" borderId="54" xfId="0" applyFont="1" applyFill="1" applyBorder="1" applyAlignment="1" quotePrefix="1">
      <alignment horizontal="center" readingOrder="2"/>
    </xf>
    <xf numFmtId="0" fontId="29" fillId="0" borderId="44" xfId="0" applyFont="1" applyFill="1" applyBorder="1" applyAlignment="1">
      <alignment horizontal="right" vertical="center" readingOrder="2"/>
    </xf>
    <xf numFmtId="0" fontId="29" fillId="0" borderId="45" xfId="0" applyFont="1" applyFill="1" applyBorder="1" applyAlignment="1">
      <alignment horizontal="right" vertical="center" readingOrder="2"/>
    </xf>
    <xf numFmtId="0" fontId="25" fillId="0" borderId="40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textRotation="90" wrapText="1" readingOrder="2"/>
    </xf>
    <xf numFmtId="0" fontId="25" fillId="0" borderId="20" xfId="0" applyFont="1" applyBorder="1" applyAlignment="1">
      <alignment horizontal="center" vertical="center" textRotation="90" wrapText="1" readingOrder="2"/>
    </xf>
    <xf numFmtId="0" fontId="25" fillId="0" borderId="15" xfId="0" applyFont="1" applyBorder="1" applyAlignment="1">
      <alignment horizontal="center" vertical="center" textRotation="90" wrapText="1" readingOrder="2"/>
    </xf>
    <xf numFmtId="0" fontId="25" fillId="0" borderId="0" xfId="0" applyFont="1" applyFill="1" applyBorder="1" applyAlignment="1">
      <alignment horizontal="center" vertical="center" textRotation="90" readingOrder="2"/>
    </xf>
    <xf numFmtId="0" fontId="25" fillId="0" borderId="25" xfId="0" applyFont="1" applyFill="1" applyBorder="1" applyAlignment="1">
      <alignment horizontal="center" vertical="center" textRotation="90" readingOrder="2"/>
    </xf>
    <xf numFmtId="0" fontId="24" fillId="0" borderId="37" xfId="0" applyFont="1" applyFill="1" applyBorder="1" applyAlignment="1">
      <alignment horizontal="center" vertical="center" textRotation="90" wrapText="1" readingOrder="2"/>
    </xf>
    <xf numFmtId="0" fontId="24" fillId="0" borderId="16" xfId="0" applyFont="1" applyFill="1" applyBorder="1" applyAlignment="1">
      <alignment horizontal="center" vertical="center" textRotation="90" wrapText="1" readingOrder="2"/>
    </xf>
    <xf numFmtId="0" fontId="24" fillId="0" borderId="23" xfId="0" applyFont="1" applyFill="1" applyBorder="1" applyAlignment="1">
      <alignment horizontal="center" vertical="center" textRotation="90" wrapText="1" readingOrder="2"/>
    </xf>
    <xf numFmtId="0" fontId="21" fillId="0" borderId="59" xfId="0" applyFont="1" applyFill="1" applyBorder="1" applyAlignment="1">
      <alignment horizontal="center" vertical="center" textRotation="90" wrapText="1" readingOrder="2"/>
    </xf>
    <xf numFmtId="0" fontId="21" fillId="0" borderId="20" xfId="0" applyFont="1" applyFill="1" applyBorder="1" applyAlignment="1">
      <alignment horizontal="center" vertical="center" textRotation="90" wrapText="1" readingOrder="2"/>
    </xf>
    <xf numFmtId="0" fontId="21" fillId="0" borderId="15" xfId="0" applyFont="1" applyFill="1" applyBorder="1" applyAlignment="1">
      <alignment horizontal="center" vertical="center" textRotation="90" wrapText="1" readingOrder="2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Sheet4 (2)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ادي_Book2 تخطيط 1" xfId="65"/>
    <cellStyle name="عملة [0]_Book2 تخطيط 1" xfId="66"/>
    <cellStyle name="عملة_Book2 تخطيط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hed_hanem\&#1606;&#1588;&#1585;&#1577;%202006%20-%20&#1606;&#1587;&#1582;&#1577;%20&#1575;&#1604;&#1605;&#1591;&#1576;&#1593;&#1577;%2017102007%20&#1570;&#1582;&#1585;%20&#1578;&#1593;&#1583;&#1610;&#1604;\&#1606;&#1588;&#1585;&#1575;&#1578;%20&#1575;&#1581;&#1589;&#1575;&#1574;&#1610;&#1577;\&#1606;&#1588;&#1585;&#1577;%202006%20-%20&#1605;&#1583;&#1575;&#1605;%20&#1606;&#1575;&#1607;&#1583;\&#1585;&#1587;&#1605;%20&#1576;&#1610;&#1575;&#1606;&#1609;%20-&#1606;&#1588;&#1585;&#1577;%202006\&#1576;&#1610;&#1575;&#1606;&#1609;%20&#1606;&#1588;&#1585;&#1577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طور انتاج مصر 95-05 طن"/>
      <sheetName val="تطور انتاج مصر بيانى"/>
      <sheetName val="تطور انتاج البحار"/>
      <sheetName val="تطور إجمالى انتاج البحار "/>
      <sheetName val="المصايد والاستزراع-بيانى"/>
      <sheetName val="تطور انتاج البحيرات"/>
      <sheetName val="تطور انتاج بحيرة المنزلة"/>
      <sheetName val="تطور انتاج بحيرة البرلس"/>
      <sheetName val="تطور انتاج بحيرة إدكو"/>
      <sheetName val="تطور انتاج بحيرة مريوط"/>
      <sheetName val="تطور إنتاج بحيرة البردويل"/>
      <sheetName val="تطور إنتاج ملاحة بور فؤاد"/>
      <sheetName val="تطور بحيرة قارون"/>
      <sheetName val="تطور انتاج منخفضات الريان 1,3"/>
      <sheetName val="تطور بحيرة ناصر"/>
      <sheetName val="تطور إنتاج مفيض توشكى"/>
      <sheetName val="تطور إ المرة و التمساح"/>
      <sheetName val="تطور إجمالى المنخفضات الساحلية"/>
      <sheetName val="تطور إجمالى البحيرات الشمالية"/>
      <sheetName val="تطور إجمالى البحيرات الداخلية"/>
      <sheetName val="تطور انتاج نهر النيل"/>
      <sheetName val="تطور استهلاك الفرد - بيانى"/>
      <sheetName val="تطور الانتاج والاستهلاك "/>
      <sheetName val="تطور صافى الدخل - نرمين"/>
      <sheetName val="نسبة انتاج المناطق بيانى (2)"/>
      <sheetName val="تطور المناطق"/>
      <sheetName val="المفرخات ومراكز تجميع الزريعه76"/>
      <sheetName val="تطور المراكب"/>
      <sheetName val="القروض "/>
      <sheetName val="الصادرات والواردات"/>
      <sheetName val="النسبة المئوية"/>
      <sheetName val="مناطق"/>
      <sheetName val="تطور انتاج مصر95-05 الف طن"/>
      <sheetName val="تطور الاستزراع 71"/>
    </sheetNames>
    <sheetDataSet>
      <sheetData sheetId="0">
        <row r="88">
          <cell r="C88">
            <v>1997</v>
          </cell>
          <cell r="D88">
            <v>1998</v>
          </cell>
          <cell r="E88">
            <v>1999</v>
          </cell>
          <cell r="F88">
            <v>2000</v>
          </cell>
          <cell r="G88">
            <v>2001</v>
          </cell>
          <cell r="H88">
            <v>2002</v>
          </cell>
          <cell r="I88">
            <v>2003</v>
          </cell>
          <cell r="J88">
            <v>2004</v>
          </cell>
          <cell r="K88">
            <v>2005</v>
          </cell>
          <cell r="L88">
            <v>2006</v>
          </cell>
        </row>
        <row r="89">
          <cell r="C89">
            <v>3415</v>
          </cell>
          <cell r="D89">
            <v>3155</v>
          </cell>
          <cell r="E89">
            <v>3258</v>
          </cell>
          <cell r="F89">
            <v>4229</v>
          </cell>
          <cell r="G89">
            <v>3954</v>
          </cell>
          <cell r="H89">
            <v>3812</v>
          </cell>
          <cell r="I89">
            <v>4089</v>
          </cell>
          <cell r="J89">
            <v>4252</v>
          </cell>
          <cell r="K89">
            <v>4383</v>
          </cell>
          <cell r="L89">
            <v>4490</v>
          </cell>
        </row>
        <row r="90">
          <cell r="C90">
            <v>48798</v>
          </cell>
          <cell r="D90">
            <v>47811</v>
          </cell>
          <cell r="E90">
            <v>36539</v>
          </cell>
          <cell r="F90">
            <v>40836</v>
          </cell>
          <cell r="G90">
            <v>40956</v>
          </cell>
          <cell r="H90">
            <v>40379</v>
          </cell>
          <cell r="I90">
            <v>42218</v>
          </cell>
          <cell r="J90">
            <v>35330</v>
          </cell>
          <cell r="K90">
            <v>30987</v>
          </cell>
          <cell r="L90">
            <v>35155</v>
          </cell>
        </row>
        <row r="91">
          <cell r="C91">
            <v>67550</v>
          </cell>
          <cell r="D91">
            <v>77855</v>
          </cell>
          <cell r="E91">
            <v>90343</v>
          </cell>
          <cell r="F91">
            <v>68835</v>
          </cell>
          <cell r="G91">
            <v>65153</v>
          </cell>
          <cell r="H91">
            <v>54248</v>
          </cell>
          <cell r="I91">
            <v>54495</v>
          </cell>
          <cell r="J91">
            <v>56991</v>
          </cell>
          <cell r="K91">
            <v>51318</v>
          </cell>
          <cell r="L91">
            <v>52380</v>
          </cell>
        </row>
      </sheetData>
      <sheetData sheetId="32">
        <row r="89">
          <cell r="A89" t="str">
            <v>آلى</v>
          </cell>
        </row>
        <row r="90">
          <cell r="A90" t="str">
            <v>شراعى</v>
          </cell>
        </row>
        <row r="91">
          <cell r="A91" t="str">
            <v>تراخيص اخرى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rightToLeft="1" zoomScalePageLayoutView="0" workbookViewId="0" topLeftCell="A7">
      <selection activeCell="C49" sqref="C49"/>
    </sheetView>
  </sheetViews>
  <sheetFormatPr defaultColWidth="9.140625" defaultRowHeight="12.75"/>
  <cols>
    <col min="1" max="1" width="4.28125" style="80" customWidth="1"/>
    <col min="2" max="2" width="2.00390625" style="80" hidden="1" customWidth="1"/>
    <col min="3" max="3" width="7.7109375" style="80" customWidth="1"/>
    <col min="4" max="4" width="6.00390625" style="80" customWidth="1"/>
    <col min="5" max="5" width="5.7109375" style="80" customWidth="1"/>
    <col min="6" max="6" width="6.00390625" style="80" customWidth="1"/>
    <col min="7" max="7" width="5.00390625" style="80" customWidth="1"/>
    <col min="8" max="8" width="4.8515625" style="80" customWidth="1"/>
    <col min="9" max="10" width="6.28125" style="80" bestFit="1" customWidth="1"/>
    <col min="11" max="11" width="6.8515625" style="80" customWidth="1"/>
    <col min="12" max="13" width="7.421875" style="80" customWidth="1"/>
    <col min="14" max="14" width="7.140625" style="80" customWidth="1"/>
    <col min="15" max="15" width="6.421875" style="1" bestFit="1" customWidth="1"/>
    <col min="16" max="16" width="6.140625" style="1" bestFit="1" customWidth="1"/>
    <col min="17" max="17" width="5.8515625" style="1" bestFit="1" customWidth="1"/>
    <col min="18" max="18" width="6.57421875" style="1" customWidth="1"/>
    <col min="19" max="16384" width="9.140625" style="1" customWidth="1"/>
  </cols>
  <sheetData>
    <row r="1" spans="1:14" ht="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8.2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8" ht="18" customHeight="1">
      <c r="A3" s="154" t="s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</row>
    <row r="4" spans="1:18" ht="17.25" customHeight="1" thickBot="1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1:18" s="4" customFormat="1" ht="15" customHeight="1" thickTop="1">
      <c r="A5" s="156" t="s">
        <v>3</v>
      </c>
      <c r="B5" s="157"/>
      <c r="C5" s="160" t="s">
        <v>4</v>
      </c>
      <c r="D5" s="162" t="s">
        <v>5</v>
      </c>
      <c r="E5" s="163"/>
      <c r="F5" s="163"/>
      <c r="G5" s="163"/>
      <c r="H5" s="163"/>
      <c r="I5" s="163" t="s">
        <v>6</v>
      </c>
      <c r="J5" s="163"/>
      <c r="K5" s="163"/>
      <c r="L5" s="164" t="s">
        <v>7</v>
      </c>
      <c r="M5" s="165"/>
      <c r="N5" s="165"/>
      <c r="O5" s="165"/>
      <c r="P5" s="165"/>
      <c r="Q5" s="165"/>
      <c r="R5" s="166"/>
    </row>
    <row r="6" spans="1:18" s="4" customFormat="1" ht="27.75" customHeight="1" thickBot="1">
      <c r="A6" s="158"/>
      <c r="B6" s="159"/>
      <c r="C6" s="161"/>
      <c r="D6" s="5" t="s">
        <v>8</v>
      </c>
      <c r="E6" s="6" t="s">
        <v>9</v>
      </c>
      <c r="F6" s="6" t="s">
        <v>10</v>
      </c>
      <c r="G6" s="6" t="s">
        <v>11</v>
      </c>
      <c r="H6" s="7" t="s">
        <v>12</v>
      </c>
      <c r="I6" s="5" t="s">
        <v>13</v>
      </c>
      <c r="J6" s="6" t="s">
        <v>14</v>
      </c>
      <c r="K6" s="7" t="s">
        <v>15</v>
      </c>
      <c r="L6" s="8" t="s">
        <v>16</v>
      </c>
      <c r="M6" s="9" t="s">
        <v>17</v>
      </c>
      <c r="N6" s="9" t="s">
        <v>18</v>
      </c>
      <c r="O6" s="10" t="s">
        <v>19</v>
      </c>
      <c r="P6" s="11" t="s">
        <v>20</v>
      </c>
      <c r="Q6" s="12" t="s">
        <v>21</v>
      </c>
      <c r="R6" s="13" t="s">
        <v>22</v>
      </c>
    </row>
    <row r="7" spans="1:18" s="25" customFormat="1" ht="12.75" customHeight="1" thickTop="1">
      <c r="A7" s="152" t="s">
        <v>23</v>
      </c>
      <c r="B7" s="153"/>
      <c r="C7" s="14" t="s">
        <v>23</v>
      </c>
      <c r="D7" s="15">
        <f>607</f>
        <v>607</v>
      </c>
      <c r="E7" s="16">
        <v>16</v>
      </c>
      <c r="F7" s="16">
        <v>206</v>
      </c>
      <c r="G7" s="16">
        <v>14</v>
      </c>
      <c r="H7" s="17" t="s">
        <v>24</v>
      </c>
      <c r="I7" s="18">
        <f>19</f>
        <v>19</v>
      </c>
      <c r="J7" s="19">
        <v>38</v>
      </c>
      <c r="K7" s="20">
        <f>98+41+68</f>
        <v>207</v>
      </c>
      <c r="L7" s="21">
        <f>5306</f>
        <v>5306</v>
      </c>
      <c r="M7" s="16">
        <f>1047+14</f>
        <v>1061</v>
      </c>
      <c r="N7" s="16">
        <v>962</v>
      </c>
      <c r="O7" s="22">
        <v>926</v>
      </c>
      <c r="P7" s="22" t="s">
        <v>24</v>
      </c>
      <c r="Q7" s="23" t="s">
        <v>24</v>
      </c>
      <c r="R7" s="24" t="s">
        <v>24</v>
      </c>
    </row>
    <row r="8" spans="1:18" s="25" customFormat="1" ht="11.25" customHeight="1">
      <c r="A8" s="142"/>
      <c r="B8" s="143"/>
      <c r="C8" s="14" t="s">
        <v>25</v>
      </c>
      <c r="D8" s="26" t="s">
        <v>24</v>
      </c>
      <c r="E8" s="15" t="s">
        <v>24</v>
      </c>
      <c r="F8" s="15" t="s">
        <v>24</v>
      </c>
      <c r="G8" s="27" t="s">
        <v>24</v>
      </c>
      <c r="H8" s="28" t="s">
        <v>24</v>
      </c>
      <c r="I8" s="29" t="s">
        <v>24</v>
      </c>
      <c r="J8" s="27" t="s">
        <v>24</v>
      </c>
      <c r="K8" s="28">
        <f>813+1515+969</f>
        <v>3297</v>
      </c>
      <c r="L8" s="30">
        <f>1+60+694</f>
        <v>755</v>
      </c>
      <c r="M8" s="27">
        <f>109+155+733</f>
        <v>997</v>
      </c>
      <c r="N8" s="27">
        <v>320</v>
      </c>
      <c r="O8" s="27">
        <f>42+83</f>
        <v>125</v>
      </c>
      <c r="P8" s="31" t="s">
        <v>24</v>
      </c>
      <c r="Q8" s="16" t="s">
        <v>24</v>
      </c>
      <c r="R8" s="32" t="s">
        <v>24</v>
      </c>
    </row>
    <row r="9" spans="1:18" s="25" customFormat="1" ht="12.75" customHeight="1" thickBot="1">
      <c r="A9" s="144"/>
      <c r="B9" s="145"/>
      <c r="C9" s="14" t="s">
        <v>26</v>
      </c>
      <c r="D9" s="26" t="s">
        <v>24</v>
      </c>
      <c r="E9" s="15" t="s">
        <v>24</v>
      </c>
      <c r="F9" s="15" t="s">
        <v>24</v>
      </c>
      <c r="G9" s="27" t="s">
        <v>24</v>
      </c>
      <c r="H9" s="33" t="s">
        <v>24</v>
      </c>
      <c r="I9" s="29" t="s">
        <v>24</v>
      </c>
      <c r="J9" s="26" t="s">
        <v>24</v>
      </c>
      <c r="K9" s="17">
        <v>238</v>
      </c>
      <c r="L9" s="34">
        <v>1</v>
      </c>
      <c r="M9" s="19">
        <v>42</v>
      </c>
      <c r="N9" s="19">
        <v>191</v>
      </c>
      <c r="O9" s="20">
        <v>67</v>
      </c>
      <c r="P9" s="35" t="s">
        <v>24</v>
      </c>
      <c r="Q9" s="36" t="s">
        <v>24</v>
      </c>
      <c r="R9" s="33" t="s">
        <v>24</v>
      </c>
    </row>
    <row r="10" spans="1:18" s="25" customFormat="1" ht="12.75" customHeight="1" thickBot="1" thickTop="1">
      <c r="A10" s="149" t="s">
        <v>27</v>
      </c>
      <c r="B10" s="150"/>
      <c r="C10" s="151"/>
      <c r="D10" s="37">
        <f>SUM(D7:D9)</f>
        <v>607</v>
      </c>
      <c r="E10" s="38">
        <f>SUM(E7:E9)</f>
        <v>16</v>
      </c>
      <c r="F10" s="38">
        <f>SUM(F7:F9)</f>
        <v>206</v>
      </c>
      <c r="G10" s="38">
        <f>SUM(G7:G9)</f>
        <v>14</v>
      </c>
      <c r="H10" s="39" t="s">
        <v>24</v>
      </c>
      <c r="I10" s="40">
        <f aca="true" t="shared" si="0" ref="I10:O10">SUM(I7:I9)</f>
        <v>19</v>
      </c>
      <c r="J10" s="38">
        <f t="shared" si="0"/>
        <v>38</v>
      </c>
      <c r="K10" s="41">
        <f t="shared" si="0"/>
        <v>3742</v>
      </c>
      <c r="L10" s="40">
        <f t="shared" si="0"/>
        <v>6062</v>
      </c>
      <c r="M10" s="38">
        <f t="shared" si="0"/>
        <v>2100</v>
      </c>
      <c r="N10" s="38">
        <f t="shared" si="0"/>
        <v>1473</v>
      </c>
      <c r="O10" s="38">
        <f t="shared" si="0"/>
        <v>1118</v>
      </c>
      <c r="P10" s="38" t="s">
        <v>24</v>
      </c>
      <c r="Q10" s="38" t="s">
        <v>24</v>
      </c>
      <c r="R10" s="39" t="s">
        <v>24</v>
      </c>
    </row>
    <row r="11" spans="1:18" s="25" customFormat="1" ht="12.75" customHeight="1" thickTop="1">
      <c r="A11" s="134" t="s">
        <v>28</v>
      </c>
      <c r="B11" s="135"/>
      <c r="C11" s="14" t="s">
        <v>29</v>
      </c>
      <c r="D11" s="26">
        <f>16+2</f>
        <v>18</v>
      </c>
      <c r="E11" s="26">
        <f>22+13</f>
        <v>35</v>
      </c>
      <c r="F11" s="26">
        <f>209+11</f>
        <v>220</v>
      </c>
      <c r="G11" s="16">
        <f>1+6</f>
        <v>7</v>
      </c>
      <c r="H11" s="17" t="s">
        <v>24</v>
      </c>
      <c r="I11" s="34">
        <f>5+1</f>
        <v>6</v>
      </c>
      <c r="J11" s="42">
        <f>157+40</f>
        <v>197</v>
      </c>
      <c r="K11" s="26">
        <f>42+15+8770+1300</f>
        <v>10127</v>
      </c>
      <c r="L11" s="34">
        <f>950+15+2100+500</f>
        <v>3565</v>
      </c>
      <c r="M11" s="42">
        <f>720+30+1700+320</f>
        <v>2770</v>
      </c>
      <c r="N11" s="42">
        <f>5+70+120</f>
        <v>195</v>
      </c>
      <c r="O11" s="26">
        <f>2+25</f>
        <v>27</v>
      </c>
      <c r="P11" s="42" t="s">
        <v>24</v>
      </c>
      <c r="Q11" s="43" t="s">
        <v>24</v>
      </c>
      <c r="R11" s="44" t="s">
        <v>24</v>
      </c>
    </row>
    <row r="12" spans="1:18" s="25" customFormat="1" ht="12.75" customHeight="1">
      <c r="A12" s="136"/>
      <c r="B12" s="137"/>
      <c r="C12" s="14" t="s">
        <v>30</v>
      </c>
      <c r="D12" s="26" t="s">
        <v>24</v>
      </c>
      <c r="E12" s="26" t="s">
        <v>24</v>
      </c>
      <c r="F12" s="26" t="s">
        <v>24</v>
      </c>
      <c r="G12" s="16" t="s">
        <v>24</v>
      </c>
      <c r="H12" s="17" t="s">
        <v>24</v>
      </c>
      <c r="I12" s="21" t="s">
        <v>24</v>
      </c>
      <c r="J12" s="16" t="s">
        <v>24</v>
      </c>
      <c r="K12" s="17">
        <v>1800</v>
      </c>
      <c r="L12" s="21">
        <v>700</v>
      </c>
      <c r="M12" s="16">
        <v>650</v>
      </c>
      <c r="N12" s="16">
        <v>180</v>
      </c>
      <c r="O12" s="22">
        <v>45</v>
      </c>
      <c r="P12" s="22" t="s">
        <v>24</v>
      </c>
      <c r="Q12" s="23" t="s">
        <v>24</v>
      </c>
      <c r="R12" s="24" t="s">
        <v>24</v>
      </c>
    </row>
    <row r="13" spans="1:18" s="25" customFormat="1" ht="12.75" customHeight="1">
      <c r="A13" s="136"/>
      <c r="B13" s="137"/>
      <c r="C13" s="14" t="s">
        <v>31</v>
      </c>
      <c r="D13" s="26" t="s">
        <v>24</v>
      </c>
      <c r="E13" s="26" t="s">
        <v>24</v>
      </c>
      <c r="F13" s="26" t="s">
        <v>24</v>
      </c>
      <c r="G13" s="16" t="s">
        <v>24</v>
      </c>
      <c r="H13" s="17" t="s">
        <v>24</v>
      </c>
      <c r="I13" s="21" t="s">
        <v>24</v>
      </c>
      <c r="J13" s="16" t="s">
        <v>24</v>
      </c>
      <c r="K13" s="17">
        <v>2000</v>
      </c>
      <c r="L13" s="21">
        <v>900</v>
      </c>
      <c r="M13" s="16">
        <v>750</v>
      </c>
      <c r="N13" s="16">
        <v>250</v>
      </c>
      <c r="O13" s="22">
        <v>100</v>
      </c>
      <c r="P13" s="22" t="s">
        <v>24</v>
      </c>
      <c r="Q13" s="23" t="s">
        <v>24</v>
      </c>
      <c r="R13" s="24" t="s">
        <v>24</v>
      </c>
    </row>
    <row r="14" spans="1:18" s="25" customFormat="1" ht="12.75" customHeight="1" thickBot="1">
      <c r="A14" s="136"/>
      <c r="B14" s="137"/>
      <c r="C14" s="14" t="s">
        <v>32</v>
      </c>
      <c r="D14" s="26" t="s">
        <v>24</v>
      </c>
      <c r="E14" s="26" t="s">
        <v>24</v>
      </c>
      <c r="F14" s="26" t="s">
        <v>24</v>
      </c>
      <c r="G14" s="16" t="s">
        <v>24</v>
      </c>
      <c r="H14" s="17" t="s">
        <v>24</v>
      </c>
      <c r="I14" s="21" t="s">
        <v>24</v>
      </c>
      <c r="J14" s="35" t="s">
        <v>24</v>
      </c>
      <c r="K14" s="17">
        <f>1310+783</f>
        <v>2093</v>
      </c>
      <c r="L14" s="21">
        <f>600+50</f>
        <v>650</v>
      </c>
      <c r="M14" s="16">
        <f>250+379</f>
        <v>629</v>
      </c>
      <c r="N14" s="16">
        <f>150+60</f>
        <v>210</v>
      </c>
      <c r="O14" s="22">
        <f>20+40</f>
        <v>60</v>
      </c>
      <c r="P14" s="22" t="s">
        <v>24</v>
      </c>
      <c r="Q14" s="23" t="s">
        <v>24</v>
      </c>
      <c r="R14" s="24" t="s">
        <v>24</v>
      </c>
    </row>
    <row r="15" spans="1:18" s="25" customFormat="1" ht="12.75" customHeight="1" thickBot="1" thickTop="1">
      <c r="A15" s="149" t="s">
        <v>27</v>
      </c>
      <c r="B15" s="150"/>
      <c r="C15" s="151"/>
      <c r="D15" s="37">
        <f>SUM(D11:D14)</f>
        <v>18</v>
      </c>
      <c r="E15" s="37">
        <f>SUM(E11:E14)</f>
        <v>35</v>
      </c>
      <c r="F15" s="37">
        <f>SUM(F11:F14)</f>
        <v>220</v>
      </c>
      <c r="G15" s="38">
        <f>SUM(G11:G14)</f>
        <v>7</v>
      </c>
      <c r="H15" s="39" t="s">
        <v>24</v>
      </c>
      <c r="I15" s="40">
        <f aca="true" t="shared" si="1" ref="I15:O15">SUM(I11:I14)</f>
        <v>6</v>
      </c>
      <c r="J15" s="38">
        <f t="shared" si="1"/>
        <v>197</v>
      </c>
      <c r="K15" s="41">
        <f t="shared" si="1"/>
        <v>16020</v>
      </c>
      <c r="L15" s="40">
        <f t="shared" si="1"/>
        <v>5815</v>
      </c>
      <c r="M15" s="38">
        <f t="shared" si="1"/>
        <v>4799</v>
      </c>
      <c r="N15" s="38">
        <f t="shared" si="1"/>
        <v>835</v>
      </c>
      <c r="O15" s="38">
        <f t="shared" si="1"/>
        <v>232</v>
      </c>
      <c r="P15" s="38" t="s">
        <v>24</v>
      </c>
      <c r="Q15" s="38" t="s">
        <v>24</v>
      </c>
      <c r="R15" s="39" t="s">
        <v>24</v>
      </c>
    </row>
    <row r="16" spans="1:18" s="25" customFormat="1" ht="13.5" customHeight="1" thickTop="1">
      <c r="A16" s="134" t="s">
        <v>33</v>
      </c>
      <c r="B16" s="135"/>
      <c r="C16" s="45" t="s">
        <v>34</v>
      </c>
      <c r="D16" s="46">
        <v>78</v>
      </c>
      <c r="E16" s="47">
        <v>82</v>
      </c>
      <c r="F16" s="47">
        <v>123</v>
      </c>
      <c r="G16" s="16">
        <v>157</v>
      </c>
      <c r="H16" s="48" t="s">
        <v>24</v>
      </c>
      <c r="I16" s="21">
        <v>315</v>
      </c>
      <c r="J16" s="16">
        <v>54</v>
      </c>
      <c r="K16" s="17">
        <v>132</v>
      </c>
      <c r="L16" s="21">
        <v>184</v>
      </c>
      <c r="M16" s="16">
        <v>324</v>
      </c>
      <c r="N16" s="16">
        <v>233</v>
      </c>
      <c r="O16" s="22" t="s">
        <v>24</v>
      </c>
      <c r="P16" s="22" t="s">
        <v>24</v>
      </c>
      <c r="Q16" s="22" t="s">
        <v>24</v>
      </c>
      <c r="R16" s="49" t="s">
        <v>24</v>
      </c>
    </row>
    <row r="17" spans="1:18" s="25" customFormat="1" ht="13.5" customHeight="1">
      <c r="A17" s="136"/>
      <c r="B17" s="137"/>
      <c r="C17" s="14" t="s">
        <v>33</v>
      </c>
      <c r="D17" s="26" t="s">
        <v>24</v>
      </c>
      <c r="E17" s="27">
        <v>1</v>
      </c>
      <c r="F17" s="27">
        <f>308+66+14</f>
        <v>388</v>
      </c>
      <c r="G17" s="16" t="s">
        <v>24</v>
      </c>
      <c r="H17" s="28">
        <f>346+29</f>
        <v>375</v>
      </c>
      <c r="I17" s="21" t="s">
        <v>24</v>
      </c>
      <c r="J17" s="27">
        <v>10</v>
      </c>
      <c r="K17" s="28">
        <f>104+94+101</f>
        <v>299</v>
      </c>
      <c r="L17" s="29">
        <f>1414+744+634</f>
        <v>2792</v>
      </c>
      <c r="M17" s="27">
        <v>60</v>
      </c>
      <c r="N17" s="27">
        <f>28+62</f>
        <v>90</v>
      </c>
      <c r="O17" s="22">
        <f>44+1+18</f>
        <v>63</v>
      </c>
      <c r="P17" s="22" t="s">
        <v>24</v>
      </c>
      <c r="Q17" s="22" t="s">
        <v>24</v>
      </c>
      <c r="R17" s="24">
        <f>1240+80</f>
        <v>1320</v>
      </c>
    </row>
    <row r="18" spans="1:18" s="25" customFormat="1" ht="14.25" customHeight="1" thickBot="1">
      <c r="A18" s="136"/>
      <c r="B18" s="137"/>
      <c r="C18" s="14" t="s">
        <v>35</v>
      </c>
      <c r="D18" s="26" t="s">
        <v>24</v>
      </c>
      <c r="E18" s="27" t="s">
        <v>24</v>
      </c>
      <c r="F18" s="16">
        <f>1+26</f>
        <v>27</v>
      </c>
      <c r="G18" s="27">
        <v>3</v>
      </c>
      <c r="H18" s="28">
        <f>47+69</f>
        <v>116</v>
      </c>
      <c r="I18" s="21" t="s">
        <v>24</v>
      </c>
      <c r="J18" s="16" t="s">
        <v>24</v>
      </c>
      <c r="K18" s="17">
        <f>30+43</f>
        <v>73</v>
      </c>
      <c r="L18" s="21">
        <f>110+678</f>
        <v>788</v>
      </c>
      <c r="M18" s="16" t="s">
        <v>24</v>
      </c>
      <c r="N18" s="16">
        <f>48+53</f>
        <v>101</v>
      </c>
      <c r="O18" s="22">
        <f>26+447</f>
        <v>473</v>
      </c>
      <c r="P18" s="22" t="s">
        <v>24</v>
      </c>
      <c r="Q18" s="22">
        <v>27</v>
      </c>
      <c r="R18" s="49" t="s">
        <v>24</v>
      </c>
    </row>
    <row r="19" spans="1:18" s="25" customFormat="1" ht="12.75" customHeight="1" thickBot="1" thickTop="1">
      <c r="A19" s="149" t="s">
        <v>27</v>
      </c>
      <c r="B19" s="150"/>
      <c r="C19" s="151"/>
      <c r="D19" s="37">
        <f aca="true" t="shared" si="2" ref="D19:O19">SUM(D16:D18)</f>
        <v>78</v>
      </c>
      <c r="E19" s="38">
        <f t="shared" si="2"/>
        <v>83</v>
      </c>
      <c r="F19" s="38">
        <f t="shared" si="2"/>
        <v>538</v>
      </c>
      <c r="G19" s="38">
        <f t="shared" si="2"/>
        <v>160</v>
      </c>
      <c r="H19" s="39">
        <f t="shared" si="2"/>
        <v>491</v>
      </c>
      <c r="I19" s="40">
        <f t="shared" si="2"/>
        <v>315</v>
      </c>
      <c r="J19" s="38">
        <f t="shared" si="2"/>
        <v>64</v>
      </c>
      <c r="K19" s="41">
        <f t="shared" si="2"/>
        <v>504</v>
      </c>
      <c r="L19" s="40">
        <f t="shared" si="2"/>
        <v>3764</v>
      </c>
      <c r="M19" s="38">
        <f t="shared" si="2"/>
        <v>384</v>
      </c>
      <c r="N19" s="38">
        <f t="shared" si="2"/>
        <v>424</v>
      </c>
      <c r="O19" s="38">
        <f t="shared" si="2"/>
        <v>536</v>
      </c>
      <c r="P19" s="38" t="s">
        <v>24</v>
      </c>
      <c r="Q19" s="38">
        <f>SUM(Q16:Q18)</f>
        <v>27</v>
      </c>
      <c r="R19" s="39">
        <f>SUM(R16:R18)</f>
        <v>1320</v>
      </c>
    </row>
    <row r="20" spans="1:18" s="25" customFormat="1" ht="12.75" customHeight="1" thickTop="1">
      <c r="A20" s="152" t="s">
        <v>36</v>
      </c>
      <c r="B20" s="153"/>
      <c r="C20" s="14" t="s">
        <v>37</v>
      </c>
      <c r="D20" s="26">
        <f>27+37</f>
        <v>64</v>
      </c>
      <c r="E20" s="16">
        <f>7+17</f>
        <v>24</v>
      </c>
      <c r="F20" s="16">
        <f>187+235</f>
        <v>422</v>
      </c>
      <c r="G20" s="16">
        <f>43+143</f>
        <v>186</v>
      </c>
      <c r="H20" s="17">
        <v>1</v>
      </c>
      <c r="I20" s="21" t="s">
        <v>24</v>
      </c>
      <c r="J20" s="16">
        <f>5+21</f>
        <v>26</v>
      </c>
      <c r="K20" s="17">
        <f>250+76+990</f>
        <v>1316</v>
      </c>
      <c r="L20" s="21">
        <f>150+235+5</f>
        <v>390</v>
      </c>
      <c r="M20" s="16">
        <f>135+75+105</f>
        <v>315</v>
      </c>
      <c r="N20" s="16">
        <f>1254+163</f>
        <v>1417</v>
      </c>
      <c r="O20" s="22">
        <f>15+6+4</f>
        <v>25</v>
      </c>
      <c r="P20" s="22" t="s">
        <v>24</v>
      </c>
      <c r="Q20" s="50" t="s">
        <v>24</v>
      </c>
      <c r="R20" s="51" t="s">
        <v>24</v>
      </c>
    </row>
    <row r="21" spans="1:18" s="25" customFormat="1" ht="12.75" customHeight="1">
      <c r="A21" s="142"/>
      <c r="B21" s="143"/>
      <c r="C21" s="14" t="s">
        <v>38</v>
      </c>
      <c r="D21" s="26">
        <f>101+137</f>
        <v>238</v>
      </c>
      <c r="E21" s="27">
        <f>21+38</f>
        <v>59</v>
      </c>
      <c r="F21" s="27">
        <f>69+109</f>
        <v>178</v>
      </c>
      <c r="G21" s="16">
        <f>72+106</f>
        <v>178</v>
      </c>
      <c r="H21" s="17" t="s">
        <v>24</v>
      </c>
      <c r="I21" s="29">
        <f>3+1</f>
        <v>4</v>
      </c>
      <c r="J21" s="27">
        <f>43+25</f>
        <v>68</v>
      </c>
      <c r="K21" s="17">
        <f>105+51+1002</f>
        <v>1158</v>
      </c>
      <c r="L21" s="21">
        <f>1621+362+1093</f>
        <v>3076</v>
      </c>
      <c r="M21" s="16">
        <f>149+160</f>
        <v>309</v>
      </c>
      <c r="N21" s="27">
        <f>46</f>
        <v>46</v>
      </c>
      <c r="O21" s="22">
        <f>140+79+11</f>
        <v>230</v>
      </c>
      <c r="P21" s="52" t="s">
        <v>24</v>
      </c>
      <c r="Q21" s="23" t="s">
        <v>24</v>
      </c>
      <c r="R21" s="24" t="s">
        <v>24</v>
      </c>
    </row>
    <row r="22" spans="1:18" s="25" customFormat="1" ht="12.75" customHeight="1" thickBot="1">
      <c r="A22" s="144"/>
      <c r="B22" s="145"/>
      <c r="C22" s="14" t="s">
        <v>39</v>
      </c>
      <c r="D22" s="26" t="s">
        <v>24</v>
      </c>
      <c r="E22" s="27" t="s">
        <v>24</v>
      </c>
      <c r="F22" s="27">
        <v>2</v>
      </c>
      <c r="G22" s="16">
        <v>12</v>
      </c>
      <c r="H22" s="17" t="s">
        <v>24</v>
      </c>
      <c r="I22" s="21" t="s">
        <v>24</v>
      </c>
      <c r="J22" s="16" t="s">
        <v>24</v>
      </c>
      <c r="K22" s="17">
        <v>47</v>
      </c>
      <c r="L22" s="21">
        <v>30</v>
      </c>
      <c r="M22" s="16">
        <v>10</v>
      </c>
      <c r="N22" s="16">
        <v>13</v>
      </c>
      <c r="O22" s="22">
        <v>16</v>
      </c>
      <c r="P22" s="22" t="s">
        <v>24</v>
      </c>
      <c r="Q22" s="23" t="s">
        <v>24</v>
      </c>
      <c r="R22" s="24" t="s">
        <v>24</v>
      </c>
    </row>
    <row r="23" spans="1:18" s="25" customFormat="1" ht="12.75" customHeight="1" thickBot="1" thickTop="1">
      <c r="A23" s="146" t="s">
        <v>27</v>
      </c>
      <c r="B23" s="147"/>
      <c r="C23" s="148"/>
      <c r="D23" s="37">
        <f aca="true" t="shared" si="3" ref="D23:O23">SUM(D20:D22)</f>
        <v>302</v>
      </c>
      <c r="E23" s="38">
        <f t="shared" si="3"/>
        <v>83</v>
      </c>
      <c r="F23" s="38">
        <f t="shared" si="3"/>
        <v>602</v>
      </c>
      <c r="G23" s="38">
        <f t="shared" si="3"/>
        <v>376</v>
      </c>
      <c r="H23" s="39">
        <f t="shared" si="3"/>
        <v>1</v>
      </c>
      <c r="I23" s="40">
        <f t="shared" si="3"/>
        <v>4</v>
      </c>
      <c r="J23" s="38">
        <f t="shared" si="3"/>
        <v>94</v>
      </c>
      <c r="K23" s="41">
        <f t="shared" si="3"/>
        <v>2521</v>
      </c>
      <c r="L23" s="40">
        <f t="shared" si="3"/>
        <v>3496</v>
      </c>
      <c r="M23" s="38">
        <f t="shared" si="3"/>
        <v>634</v>
      </c>
      <c r="N23" s="38">
        <f t="shared" si="3"/>
        <v>1476</v>
      </c>
      <c r="O23" s="38">
        <f t="shared" si="3"/>
        <v>271</v>
      </c>
      <c r="P23" s="38" t="s">
        <v>24</v>
      </c>
      <c r="Q23" s="38" t="s">
        <v>24</v>
      </c>
      <c r="R23" s="39" t="s">
        <v>24</v>
      </c>
    </row>
    <row r="24" spans="1:18" s="25" customFormat="1" ht="12.75" customHeight="1" thickTop="1">
      <c r="A24" s="142" t="s">
        <v>40</v>
      </c>
      <c r="B24" s="143"/>
      <c r="C24" s="45" t="s">
        <v>41</v>
      </c>
      <c r="D24" s="53" t="s">
        <v>24</v>
      </c>
      <c r="E24" s="54" t="s">
        <v>24</v>
      </c>
      <c r="F24" s="54" t="s">
        <v>24</v>
      </c>
      <c r="G24" s="54" t="s">
        <v>24</v>
      </c>
      <c r="H24" s="55" t="s">
        <v>24</v>
      </c>
      <c r="I24" s="56" t="s">
        <v>24</v>
      </c>
      <c r="J24" s="57" t="s">
        <v>24</v>
      </c>
      <c r="K24" s="58">
        <v>1353</v>
      </c>
      <c r="L24" s="59">
        <v>351</v>
      </c>
      <c r="M24" s="54">
        <v>225</v>
      </c>
      <c r="N24" s="57">
        <v>5</v>
      </c>
      <c r="O24" s="22">
        <v>9</v>
      </c>
      <c r="P24" s="52" t="s">
        <v>24</v>
      </c>
      <c r="Q24" s="23" t="s">
        <v>24</v>
      </c>
      <c r="R24" s="24" t="s">
        <v>24</v>
      </c>
    </row>
    <row r="25" spans="1:18" s="25" customFormat="1" ht="12.75" customHeight="1">
      <c r="A25" s="142"/>
      <c r="B25" s="143"/>
      <c r="C25" s="14" t="s">
        <v>42</v>
      </c>
      <c r="D25" s="26" t="s">
        <v>24</v>
      </c>
      <c r="E25" s="27" t="s">
        <v>24</v>
      </c>
      <c r="F25" s="27" t="s">
        <v>24</v>
      </c>
      <c r="G25" s="27" t="s">
        <v>24</v>
      </c>
      <c r="H25" s="28" t="s">
        <v>24</v>
      </c>
      <c r="I25" s="60" t="s">
        <v>24</v>
      </c>
      <c r="J25" s="61" t="s">
        <v>24</v>
      </c>
      <c r="K25" s="62">
        <v>875</v>
      </c>
      <c r="L25" s="60">
        <v>8</v>
      </c>
      <c r="M25" s="63">
        <v>104</v>
      </c>
      <c r="N25" s="63" t="s">
        <v>24</v>
      </c>
      <c r="O25" s="22" t="s">
        <v>24</v>
      </c>
      <c r="P25" s="52" t="s">
        <v>24</v>
      </c>
      <c r="Q25" s="23" t="s">
        <v>24</v>
      </c>
      <c r="R25" s="24" t="s">
        <v>24</v>
      </c>
    </row>
    <row r="26" spans="1:18" s="25" customFormat="1" ht="12.75" customHeight="1" thickBot="1">
      <c r="A26" s="144"/>
      <c r="B26" s="145"/>
      <c r="C26" s="14" t="s">
        <v>40</v>
      </c>
      <c r="D26" s="26" t="s">
        <v>24</v>
      </c>
      <c r="E26" s="27" t="s">
        <v>24</v>
      </c>
      <c r="F26" s="27" t="s">
        <v>24</v>
      </c>
      <c r="G26" s="27" t="s">
        <v>24</v>
      </c>
      <c r="H26" s="28" t="s">
        <v>24</v>
      </c>
      <c r="I26" s="60">
        <v>4</v>
      </c>
      <c r="J26" s="61" t="s">
        <v>24</v>
      </c>
      <c r="K26" s="28">
        <f>2927+238</f>
        <v>3165</v>
      </c>
      <c r="L26" s="29">
        <f>864+2</f>
        <v>866</v>
      </c>
      <c r="M26" s="61">
        <f>2209+39</f>
        <v>2248</v>
      </c>
      <c r="N26" s="63" t="s">
        <v>24</v>
      </c>
      <c r="O26" s="61" t="s">
        <v>24</v>
      </c>
      <c r="P26" s="61" t="s">
        <v>24</v>
      </c>
      <c r="Q26" s="64" t="s">
        <v>24</v>
      </c>
      <c r="R26" s="65" t="s">
        <v>24</v>
      </c>
    </row>
    <row r="27" spans="1:18" s="25" customFormat="1" ht="12.75" customHeight="1" thickBot="1" thickTop="1">
      <c r="A27" s="146" t="s">
        <v>27</v>
      </c>
      <c r="B27" s="147"/>
      <c r="C27" s="148"/>
      <c r="D27" s="37" t="s">
        <v>24</v>
      </c>
      <c r="E27" s="38" t="s">
        <v>24</v>
      </c>
      <c r="F27" s="38" t="s">
        <v>24</v>
      </c>
      <c r="G27" s="38" t="s">
        <v>24</v>
      </c>
      <c r="H27" s="39" t="s">
        <v>24</v>
      </c>
      <c r="I27" s="40">
        <f>SUM(I24:I26)</f>
        <v>4</v>
      </c>
      <c r="J27" s="38" t="s">
        <v>24</v>
      </c>
      <c r="K27" s="41">
        <f>SUM(K24:K26)</f>
        <v>5393</v>
      </c>
      <c r="L27" s="40">
        <f>SUM(L24:L26)</f>
        <v>1225</v>
      </c>
      <c r="M27" s="38">
        <f>SUM(M24:M26)</f>
        <v>2577</v>
      </c>
      <c r="N27" s="38">
        <f>SUM(N24:N26)</f>
        <v>5</v>
      </c>
      <c r="O27" s="38">
        <f>SUM(O24:O26)</f>
        <v>9</v>
      </c>
      <c r="P27" s="38" t="s">
        <v>24</v>
      </c>
      <c r="Q27" s="38" t="s">
        <v>24</v>
      </c>
      <c r="R27" s="39" t="s">
        <v>24</v>
      </c>
    </row>
    <row r="28" spans="1:18" s="25" customFormat="1" ht="12.75" customHeight="1" thickTop="1">
      <c r="A28" s="142" t="s">
        <v>43</v>
      </c>
      <c r="B28" s="143"/>
      <c r="C28" s="14" t="s">
        <v>44</v>
      </c>
      <c r="D28" s="26">
        <v>214</v>
      </c>
      <c r="E28" s="16">
        <v>35</v>
      </c>
      <c r="F28" s="16">
        <v>172</v>
      </c>
      <c r="G28" s="16" t="s">
        <v>24</v>
      </c>
      <c r="H28" s="17" t="s">
        <v>24</v>
      </c>
      <c r="I28" s="21" t="s">
        <v>24</v>
      </c>
      <c r="J28" s="16">
        <v>198</v>
      </c>
      <c r="K28" s="17">
        <f>275+100</f>
        <v>375</v>
      </c>
      <c r="L28" s="21">
        <v>3500</v>
      </c>
      <c r="M28" s="27" t="s">
        <v>24</v>
      </c>
      <c r="N28" s="16">
        <v>8</v>
      </c>
      <c r="O28" s="22">
        <v>6</v>
      </c>
      <c r="P28" s="22" t="s">
        <v>24</v>
      </c>
      <c r="Q28" s="23" t="s">
        <v>24</v>
      </c>
      <c r="R28" s="24" t="s">
        <v>24</v>
      </c>
    </row>
    <row r="29" spans="1:18" s="25" customFormat="1" ht="12.75" customHeight="1">
      <c r="A29" s="142"/>
      <c r="B29" s="143"/>
      <c r="C29" s="14" t="s">
        <v>45</v>
      </c>
      <c r="D29" s="26" t="s">
        <v>24</v>
      </c>
      <c r="E29" s="27">
        <v>55</v>
      </c>
      <c r="F29" s="27">
        <v>10</v>
      </c>
      <c r="G29" s="16">
        <v>167</v>
      </c>
      <c r="H29" s="17" t="s">
        <v>24</v>
      </c>
      <c r="I29" s="21" t="s">
        <v>24</v>
      </c>
      <c r="J29" s="16" t="s">
        <v>24</v>
      </c>
      <c r="K29" s="28">
        <v>1229</v>
      </c>
      <c r="L29" s="29">
        <f>2184+1000</f>
        <v>3184</v>
      </c>
      <c r="M29" s="27">
        <v>279</v>
      </c>
      <c r="N29" s="27">
        <v>271</v>
      </c>
      <c r="O29" s="22">
        <f>509+20</f>
        <v>529</v>
      </c>
      <c r="P29" s="22" t="s">
        <v>24</v>
      </c>
      <c r="Q29" s="23" t="s">
        <v>24</v>
      </c>
      <c r="R29" s="24" t="s">
        <v>24</v>
      </c>
    </row>
    <row r="30" spans="1:18" s="25" customFormat="1" ht="12.75" customHeight="1" thickBot="1">
      <c r="A30" s="144"/>
      <c r="B30" s="145"/>
      <c r="C30" s="14" t="s">
        <v>46</v>
      </c>
      <c r="D30" s="26" t="s">
        <v>24</v>
      </c>
      <c r="E30" s="16" t="s">
        <v>24</v>
      </c>
      <c r="F30" s="16" t="s">
        <v>24</v>
      </c>
      <c r="G30" s="16" t="s">
        <v>24</v>
      </c>
      <c r="H30" s="17" t="s">
        <v>24</v>
      </c>
      <c r="I30" s="29" t="s">
        <v>24</v>
      </c>
      <c r="J30" s="16">
        <v>90</v>
      </c>
      <c r="K30" s="17">
        <f>735+85</f>
        <v>820</v>
      </c>
      <c r="L30" s="21">
        <v>282</v>
      </c>
      <c r="M30" s="16">
        <v>2217</v>
      </c>
      <c r="N30" s="16">
        <v>57</v>
      </c>
      <c r="O30" s="22">
        <v>5</v>
      </c>
      <c r="P30" s="22" t="s">
        <v>24</v>
      </c>
      <c r="Q30" s="23" t="s">
        <v>24</v>
      </c>
      <c r="R30" s="24" t="s">
        <v>24</v>
      </c>
    </row>
    <row r="31" spans="1:18" s="25" customFormat="1" ht="12.75" customHeight="1" thickBot="1" thickTop="1">
      <c r="A31" s="146" t="s">
        <v>27</v>
      </c>
      <c r="B31" s="147"/>
      <c r="C31" s="148"/>
      <c r="D31" s="37">
        <f>SUM(D28:D30)</f>
        <v>214</v>
      </c>
      <c r="E31" s="38">
        <f>SUM(E28:E30)</f>
        <v>90</v>
      </c>
      <c r="F31" s="38">
        <f>SUM(F28:F30)</f>
        <v>182</v>
      </c>
      <c r="G31" s="38">
        <f>SUM(G28:G30)</f>
        <v>167</v>
      </c>
      <c r="H31" s="39" t="s">
        <v>24</v>
      </c>
      <c r="I31" s="40" t="s">
        <v>24</v>
      </c>
      <c r="J31" s="38">
        <f aca="true" t="shared" si="4" ref="J31:O31">SUM(J28:J30)</f>
        <v>288</v>
      </c>
      <c r="K31" s="41">
        <f t="shared" si="4"/>
        <v>2424</v>
      </c>
      <c r="L31" s="40">
        <f t="shared" si="4"/>
        <v>6966</v>
      </c>
      <c r="M31" s="38">
        <f t="shared" si="4"/>
        <v>2496</v>
      </c>
      <c r="N31" s="38">
        <f t="shared" si="4"/>
        <v>336</v>
      </c>
      <c r="O31" s="38">
        <f t="shared" si="4"/>
        <v>540</v>
      </c>
      <c r="P31" s="38" t="s">
        <v>24</v>
      </c>
      <c r="Q31" s="38" t="s">
        <v>24</v>
      </c>
      <c r="R31" s="39" t="s">
        <v>24</v>
      </c>
    </row>
    <row r="32" spans="1:18" s="25" customFormat="1" ht="12.75" customHeight="1" thickTop="1">
      <c r="A32" s="134" t="s">
        <v>47</v>
      </c>
      <c r="B32" s="135"/>
      <c r="C32" s="45" t="s">
        <v>48</v>
      </c>
      <c r="D32" s="53" t="s">
        <v>24</v>
      </c>
      <c r="E32" s="54" t="s">
        <v>24</v>
      </c>
      <c r="F32" s="54" t="s">
        <v>24</v>
      </c>
      <c r="G32" s="54" t="s">
        <v>24</v>
      </c>
      <c r="H32" s="55" t="s">
        <v>24</v>
      </c>
      <c r="I32" s="56" t="s">
        <v>24</v>
      </c>
      <c r="J32" s="54" t="s">
        <v>24</v>
      </c>
      <c r="K32" s="44">
        <v>276.15</v>
      </c>
      <c r="L32" s="66">
        <v>248</v>
      </c>
      <c r="M32" s="42" t="s">
        <v>24</v>
      </c>
      <c r="N32" s="42">
        <v>348.25</v>
      </c>
      <c r="O32" s="42" t="s">
        <v>24</v>
      </c>
      <c r="P32" s="42" t="s">
        <v>24</v>
      </c>
      <c r="Q32" s="67" t="s">
        <v>24</v>
      </c>
      <c r="R32" s="44" t="s">
        <v>24</v>
      </c>
    </row>
    <row r="33" spans="1:18" s="25" customFormat="1" ht="12.75" customHeight="1">
      <c r="A33" s="136"/>
      <c r="B33" s="137"/>
      <c r="C33" s="45" t="s">
        <v>49</v>
      </c>
      <c r="D33" s="26" t="s">
        <v>24</v>
      </c>
      <c r="E33" s="27" t="s">
        <v>24</v>
      </c>
      <c r="F33" s="27" t="s">
        <v>24</v>
      </c>
      <c r="G33" s="27" t="s">
        <v>24</v>
      </c>
      <c r="H33" s="28" t="s">
        <v>24</v>
      </c>
      <c r="I33" s="29" t="s">
        <v>24</v>
      </c>
      <c r="J33" s="27" t="s">
        <v>24</v>
      </c>
      <c r="K33" s="17">
        <v>512.85</v>
      </c>
      <c r="L33" s="21">
        <v>460</v>
      </c>
      <c r="M33" s="16"/>
      <c r="N33" s="27">
        <v>646.75</v>
      </c>
      <c r="O33" s="27" t="s">
        <v>24</v>
      </c>
      <c r="P33" s="27" t="s">
        <v>24</v>
      </c>
      <c r="Q33" s="27" t="s">
        <v>24</v>
      </c>
      <c r="R33" s="28" t="s">
        <v>24</v>
      </c>
    </row>
    <row r="34" spans="1:18" s="25" customFormat="1" ht="12.75" customHeight="1">
      <c r="A34" s="136"/>
      <c r="B34" s="137"/>
      <c r="C34" s="45" t="s">
        <v>50</v>
      </c>
      <c r="D34" s="26" t="s">
        <v>24</v>
      </c>
      <c r="E34" s="27" t="s">
        <v>24</v>
      </c>
      <c r="F34" s="27" t="s">
        <v>24</v>
      </c>
      <c r="G34" s="27" t="s">
        <v>24</v>
      </c>
      <c r="H34" s="28" t="s">
        <v>24</v>
      </c>
      <c r="I34" s="29">
        <v>528</v>
      </c>
      <c r="J34" s="16" t="s">
        <v>24</v>
      </c>
      <c r="K34" s="28">
        <f>91+12+8</f>
        <v>111</v>
      </c>
      <c r="L34" s="21">
        <v>521</v>
      </c>
      <c r="M34" s="16" t="s">
        <v>24</v>
      </c>
      <c r="N34" s="27">
        <v>3</v>
      </c>
      <c r="O34" s="22">
        <f>29+2</f>
        <v>31</v>
      </c>
      <c r="P34" s="22" t="s">
        <v>24</v>
      </c>
      <c r="Q34" s="23" t="s">
        <v>24</v>
      </c>
      <c r="R34" s="24" t="s">
        <v>24</v>
      </c>
    </row>
    <row r="35" spans="1:18" s="25" customFormat="1" ht="12.75" customHeight="1">
      <c r="A35" s="136"/>
      <c r="B35" s="137"/>
      <c r="C35" s="14" t="s">
        <v>51</v>
      </c>
      <c r="D35" s="26" t="s">
        <v>24</v>
      </c>
      <c r="E35" s="27" t="s">
        <v>24</v>
      </c>
      <c r="F35" s="27" t="s">
        <v>24</v>
      </c>
      <c r="G35" s="27" t="s">
        <v>24</v>
      </c>
      <c r="H35" s="28" t="s">
        <v>24</v>
      </c>
      <c r="I35" s="29" t="s">
        <v>24</v>
      </c>
      <c r="J35" s="16">
        <v>19</v>
      </c>
      <c r="K35" s="17">
        <v>826</v>
      </c>
      <c r="L35" s="21">
        <v>856</v>
      </c>
      <c r="M35" s="16" t="s">
        <v>24</v>
      </c>
      <c r="N35" s="16" t="s">
        <v>24</v>
      </c>
      <c r="O35" s="22">
        <v>14</v>
      </c>
      <c r="P35" s="22" t="s">
        <v>24</v>
      </c>
      <c r="Q35" s="23" t="s">
        <v>24</v>
      </c>
      <c r="R35" s="24" t="s">
        <v>24</v>
      </c>
    </row>
    <row r="36" spans="1:18" s="25" customFormat="1" ht="12.75" customHeight="1">
      <c r="A36" s="136"/>
      <c r="B36" s="137"/>
      <c r="C36" s="14" t="s">
        <v>52</v>
      </c>
      <c r="D36" s="26" t="s">
        <v>24</v>
      </c>
      <c r="E36" s="27" t="s">
        <v>24</v>
      </c>
      <c r="F36" s="27" t="s">
        <v>24</v>
      </c>
      <c r="G36" s="27" t="s">
        <v>24</v>
      </c>
      <c r="H36" s="28" t="s">
        <v>24</v>
      </c>
      <c r="I36" s="29" t="s">
        <v>24</v>
      </c>
      <c r="J36" s="16" t="s">
        <v>24</v>
      </c>
      <c r="K36" s="17">
        <v>973</v>
      </c>
      <c r="L36" s="21" t="s">
        <v>24</v>
      </c>
      <c r="M36" s="16" t="s">
        <v>24</v>
      </c>
      <c r="N36" s="16">
        <v>51</v>
      </c>
      <c r="O36" s="22" t="s">
        <v>24</v>
      </c>
      <c r="P36" s="22" t="s">
        <v>24</v>
      </c>
      <c r="Q36" s="23" t="s">
        <v>24</v>
      </c>
      <c r="R36" s="24" t="s">
        <v>24</v>
      </c>
    </row>
    <row r="37" spans="1:21" s="25" customFormat="1" ht="12.75" customHeight="1">
      <c r="A37" s="136"/>
      <c r="B37" s="137"/>
      <c r="C37" s="14" t="s">
        <v>53</v>
      </c>
      <c r="D37" s="26" t="s">
        <v>24</v>
      </c>
      <c r="E37" s="27" t="s">
        <v>24</v>
      </c>
      <c r="F37" s="27" t="s">
        <v>24</v>
      </c>
      <c r="G37" s="27" t="s">
        <v>24</v>
      </c>
      <c r="H37" s="28" t="s">
        <v>24</v>
      </c>
      <c r="I37" s="29" t="s">
        <v>24</v>
      </c>
      <c r="J37" s="16">
        <v>4</v>
      </c>
      <c r="K37" s="17">
        <v>272</v>
      </c>
      <c r="L37" s="21">
        <v>277</v>
      </c>
      <c r="M37" s="16" t="s">
        <v>24</v>
      </c>
      <c r="N37" s="16">
        <v>1</v>
      </c>
      <c r="O37" s="22">
        <v>3</v>
      </c>
      <c r="P37" s="22" t="s">
        <v>24</v>
      </c>
      <c r="Q37" s="23" t="s">
        <v>24</v>
      </c>
      <c r="R37" s="24" t="s">
        <v>24</v>
      </c>
      <c r="S37" s="68"/>
      <c r="T37" s="68"/>
      <c r="U37" s="68"/>
    </row>
    <row r="38" spans="1:21" s="25" customFormat="1" ht="12.75" customHeight="1" thickBot="1">
      <c r="A38" s="138"/>
      <c r="B38" s="139"/>
      <c r="C38" s="69" t="s">
        <v>54</v>
      </c>
      <c r="D38" s="26" t="s">
        <v>24</v>
      </c>
      <c r="E38" s="27" t="s">
        <v>24</v>
      </c>
      <c r="F38" s="27" t="s">
        <v>24</v>
      </c>
      <c r="G38" s="27" t="s">
        <v>24</v>
      </c>
      <c r="H38" s="28" t="s">
        <v>24</v>
      </c>
      <c r="I38" s="29" t="s">
        <v>24</v>
      </c>
      <c r="J38" s="16" t="s">
        <v>24</v>
      </c>
      <c r="K38" s="17" t="s">
        <v>24</v>
      </c>
      <c r="L38" s="21" t="s">
        <v>24</v>
      </c>
      <c r="M38" s="16" t="s">
        <v>24</v>
      </c>
      <c r="N38" s="16" t="s">
        <v>24</v>
      </c>
      <c r="O38" s="22" t="s">
        <v>24</v>
      </c>
      <c r="P38" s="22" t="s">
        <v>24</v>
      </c>
      <c r="Q38" s="23" t="s">
        <v>24</v>
      </c>
      <c r="R38" s="24" t="s">
        <v>24</v>
      </c>
      <c r="S38" s="68"/>
      <c r="T38" s="68"/>
      <c r="U38" s="68"/>
    </row>
    <row r="39" spans="1:18" s="25" customFormat="1" ht="12.75" customHeight="1" thickBot="1" thickTop="1">
      <c r="A39" s="140" t="s">
        <v>27</v>
      </c>
      <c r="B39" s="140"/>
      <c r="C39" s="140"/>
      <c r="D39" s="37" t="s">
        <v>24</v>
      </c>
      <c r="E39" s="37" t="s">
        <v>24</v>
      </c>
      <c r="F39" s="37" t="s">
        <v>24</v>
      </c>
      <c r="G39" s="38" t="s">
        <v>24</v>
      </c>
      <c r="H39" s="39" t="s">
        <v>24</v>
      </c>
      <c r="I39" s="40">
        <f>SUM(I32:I38)</f>
        <v>528</v>
      </c>
      <c r="J39" s="38">
        <f>SUM(J32:J38)</f>
        <v>23</v>
      </c>
      <c r="K39" s="41">
        <f>SUM(K32:K38)</f>
        <v>2971</v>
      </c>
      <c r="L39" s="40">
        <f>SUM(L32:L38)</f>
        <v>2362</v>
      </c>
      <c r="M39" s="38" t="s">
        <v>24</v>
      </c>
      <c r="N39" s="38">
        <f>SUM(N32:N38)</f>
        <v>1050</v>
      </c>
      <c r="O39" s="38">
        <f>SUM(O32:O38)</f>
        <v>48</v>
      </c>
      <c r="P39" s="38" t="s">
        <v>24</v>
      </c>
      <c r="Q39" s="38" t="s">
        <v>24</v>
      </c>
      <c r="R39" s="39" t="s">
        <v>24</v>
      </c>
    </row>
    <row r="40" spans="1:18" s="25" customFormat="1" ht="12.75" customHeight="1" thickBot="1" thickTop="1">
      <c r="A40" s="141" t="s">
        <v>55</v>
      </c>
      <c r="B40" s="141"/>
      <c r="C40" s="141"/>
      <c r="D40" s="70">
        <f aca="true" t="shared" si="5" ref="D40:O40">SUM(D10,D15,D19,D23,D27,D31,D39)</f>
        <v>1219</v>
      </c>
      <c r="E40" s="70">
        <f t="shared" si="5"/>
        <v>307</v>
      </c>
      <c r="F40" s="70">
        <f t="shared" si="5"/>
        <v>1748</v>
      </c>
      <c r="G40" s="71">
        <f t="shared" si="5"/>
        <v>724</v>
      </c>
      <c r="H40" s="72">
        <f t="shared" si="5"/>
        <v>492</v>
      </c>
      <c r="I40" s="40">
        <f t="shared" si="5"/>
        <v>876</v>
      </c>
      <c r="J40" s="70">
        <f t="shared" si="5"/>
        <v>704</v>
      </c>
      <c r="K40" s="73">
        <f t="shared" si="5"/>
        <v>33575</v>
      </c>
      <c r="L40" s="40">
        <f t="shared" si="5"/>
        <v>29690</v>
      </c>
      <c r="M40" s="70">
        <f t="shared" si="5"/>
        <v>12990</v>
      </c>
      <c r="N40" s="70">
        <f t="shared" si="5"/>
        <v>5599</v>
      </c>
      <c r="O40" s="70">
        <f t="shared" si="5"/>
        <v>2754</v>
      </c>
      <c r="P40" s="70" t="s">
        <v>24</v>
      </c>
      <c r="Q40" s="73">
        <f>SUM(Q10,Q15,Q19,Q23,Q27,Q31,Q39)</f>
        <v>27</v>
      </c>
      <c r="R40" s="72">
        <f>SUM(R10,R15,R19,R23,R27,R31,R39)</f>
        <v>1320</v>
      </c>
    </row>
    <row r="41" spans="1:18" s="76" customFormat="1" ht="13.5" thickTop="1">
      <c r="A41" s="1"/>
      <c r="B41" s="1"/>
      <c r="C41" s="1"/>
      <c r="D41" s="74"/>
      <c r="E41" s="74"/>
      <c r="F41" s="75"/>
      <c r="G41" s="74"/>
      <c r="H41" s="74"/>
      <c r="I41" s="74"/>
      <c r="J41" s="75"/>
      <c r="K41" s="74"/>
      <c r="L41" s="74"/>
      <c r="M41" s="74"/>
      <c r="N41" s="74"/>
      <c r="O41" s="74"/>
      <c r="P41" s="74"/>
      <c r="Q41" s="74"/>
      <c r="R41" s="74"/>
    </row>
    <row r="42" spans="1:16" ht="12.75">
      <c r="A42" s="1"/>
      <c r="B42" s="1"/>
      <c r="C42" s="1"/>
      <c r="D42" s="1"/>
      <c r="E42" s="77"/>
      <c r="F42" s="78"/>
      <c r="G42" s="79"/>
      <c r="H42" s="79"/>
      <c r="I42" s="79"/>
      <c r="J42" s="78"/>
      <c r="K42" s="79"/>
      <c r="L42" s="79"/>
      <c r="M42" s="78"/>
      <c r="N42" s="79"/>
      <c r="O42" s="78"/>
      <c r="P42" s="77"/>
    </row>
    <row r="43" spans="1:15" ht="16.5">
      <c r="A43" s="1"/>
      <c r="B43" s="1"/>
      <c r="C43" s="1"/>
      <c r="E43" s="81"/>
      <c r="F43" s="81"/>
      <c r="H43" s="81"/>
      <c r="I43" s="133"/>
      <c r="J43" s="133"/>
      <c r="K43" s="81"/>
      <c r="L43" s="81"/>
      <c r="M43" s="79"/>
      <c r="N43" s="81"/>
      <c r="O43" s="81"/>
    </row>
    <row r="44" spans="7:13" ht="15">
      <c r="G44" s="1"/>
      <c r="L44" s="82"/>
      <c r="M44" s="82"/>
    </row>
    <row r="46" ht="15">
      <c r="P46" s="77"/>
    </row>
  </sheetData>
  <sheetProtection/>
  <mergeCells count="22">
    <mergeCell ref="A3:R3"/>
    <mergeCell ref="A4:R4"/>
    <mergeCell ref="A5:B6"/>
    <mergeCell ref="C5:C6"/>
    <mergeCell ref="D5:H5"/>
    <mergeCell ref="I5:K5"/>
    <mergeCell ref="L5:R5"/>
    <mergeCell ref="A20:B22"/>
    <mergeCell ref="A23:C23"/>
    <mergeCell ref="A7:B9"/>
    <mergeCell ref="A10:C10"/>
    <mergeCell ref="A11:B14"/>
    <mergeCell ref="A15:C15"/>
    <mergeCell ref="A32:B38"/>
    <mergeCell ref="A39:C39"/>
    <mergeCell ref="A40:C40"/>
    <mergeCell ref="A24:B26"/>
    <mergeCell ref="A27:C27"/>
    <mergeCell ref="A28:B30"/>
    <mergeCell ref="A31:C31"/>
    <mergeCell ref="A16:B18"/>
    <mergeCell ref="A19:C19"/>
  </mergeCells>
  <printOptions horizontalCentered="1"/>
  <pageMargins left="0" right="0.7874015748031497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rightToLeft="1" tabSelected="1" zoomScalePageLayoutView="0" workbookViewId="0" topLeftCell="A1">
      <selection activeCell="A34" sqref="A34"/>
    </sheetView>
  </sheetViews>
  <sheetFormatPr defaultColWidth="9.140625" defaultRowHeight="12.75"/>
  <cols>
    <col min="1" max="1" width="16.57421875" style="79" customWidth="1"/>
    <col min="2" max="2" width="6.7109375" style="79" customWidth="1"/>
    <col min="3" max="3" width="5.7109375" style="79" customWidth="1"/>
    <col min="4" max="4" width="7.00390625" style="79" customWidth="1"/>
    <col min="5" max="5" width="5.57421875" style="79" customWidth="1"/>
    <col min="6" max="6" width="5.00390625" style="79" customWidth="1"/>
    <col min="7" max="7" width="8.00390625" style="79" customWidth="1"/>
    <col min="8" max="8" width="6.421875" style="79" customWidth="1"/>
    <col min="9" max="9" width="8.421875" style="79" customWidth="1"/>
    <col min="10" max="10" width="8.28125" style="79" customWidth="1"/>
    <col min="11" max="11" width="8.421875" style="79" customWidth="1"/>
    <col min="12" max="12" width="6.421875" style="79" customWidth="1"/>
    <col min="13" max="13" width="6.140625" style="79" customWidth="1"/>
    <col min="14" max="14" width="4.140625" style="79" customWidth="1"/>
    <col min="15" max="15" width="5.00390625" style="79" customWidth="1"/>
    <col min="16" max="16" width="4.140625" style="79" customWidth="1"/>
    <col min="17" max="17" width="4.28125" style="79" customWidth="1"/>
    <col min="18" max="18" width="6.00390625" style="79" customWidth="1"/>
    <col min="19" max="19" width="5.140625" style="79" customWidth="1"/>
    <col min="20" max="20" width="4.7109375" style="79" customWidth="1"/>
    <col min="21" max="21" width="9.140625" style="79" customWidth="1"/>
    <col min="22" max="16384" width="9.140625" style="83" customWidth="1"/>
  </cols>
  <sheetData>
    <row r="1" ht="15" customHeight="1">
      <c r="A1" s="84" t="s">
        <v>0</v>
      </c>
    </row>
    <row r="2" spans="1:21" s="86" customFormat="1" ht="24" customHeight="1">
      <c r="A2" s="181" t="s">
        <v>56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85"/>
      <c r="U2" s="85"/>
    </row>
    <row r="3" spans="1:20" ht="21.75" customHeight="1" thickBot="1">
      <c r="A3" s="182" t="s">
        <v>57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87"/>
    </row>
    <row r="4" spans="1:20" ht="16.5" customHeight="1" thickTop="1">
      <c r="A4" s="183" t="s">
        <v>58</v>
      </c>
      <c r="B4" s="191" t="s">
        <v>5</v>
      </c>
      <c r="C4" s="187"/>
      <c r="D4" s="187"/>
      <c r="E4" s="187"/>
      <c r="F4" s="188"/>
      <c r="G4" s="186" t="s">
        <v>6</v>
      </c>
      <c r="H4" s="187"/>
      <c r="I4" s="188"/>
      <c r="J4" s="186" t="s">
        <v>7</v>
      </c>
      <c r="K4" s="187"/>
      <c r="L4" s="187"/>
      <c r="M4" s="187"/>
      <c r="N4" s="187"/>
      <c r="O4" s="187"/>
      <c r="P4" s="187"/>
      <c r="Q4" s="187"/>
      <c r="R4" s="187"/>
      <c r="S4" s="188"/>
      <c r="T4" s="88"/>
    </row>
    <row r="5" spans="1:20" ht="18.75" customHeight="1">
      <c r="A5" s="184"/>
      <c r="B5" s="189" t="s">
        <v>8</v>
      </c>
      <c r="C5" s="173" t="s">
        <v>9</v>
      </c>
      <c r="D5" s="173" t="s">
        <v>10</v>
      </c>
      <c r="E5" s="173" t="s">
        <v>11</v>
      </c>
      <c r="F5" s="175" t="s">
        <v>12</v>
      </c>
      <c r="G5" s="199" t="s">
        <v>59</v>
      </c>
      <c r="H5" s="173" t="s">
        <v>60</v>
      </c>
      <c r="I5" s="171" t="s">
        <v>61</v>
      </c>
      <c r="J5" s="89" t="s">
        <v>62</v>
      </c>
      <c r="K5" s="90" t="s">
        <v>62</v>
      </c>
      <c r="L5" s="173" t="s">
        <v>18</v>
      </c>
      <c r="M5" s="173" t="s">
        <v>19</v>
      </c>
      <c r="N5" s="173" t="s">
        <v>63</v>
      </c>
      <c r="O5" s="173" t="s">
        <v>64</v>
      </c>
      <c r="P5" s="196" t="s">
        <v>65</v>
      </c>
      <c r="Q5" s="180" t="s">
        <v>66</v>
      </c>
      <c r="R5" s="204" t="s">
        <v>22</v>
      </c>
      <c r="S5" s="201" t="s">
        <v>67</v>
      </c>
      <c r="T5" s="91"/>
    </row>
    <row r="6" spans="1:20" ht="22.5" customHeight="1">
      <c r="A6" s="184"/>
      <c r="B6" s="189"/>
      <c r="C6" s="173"/>
      <c r="D6" s="173"/>
      <c r="E6" s="173"/>
      <c r="F6" s="176"/>
      <c r="G6" s="199"/>
      <c r="H6" s="173"/>
      <c r="I6" s="171"/>
      <c r="J6" s="92" t="s">
        <v>68</v>
      </c>
      <c r="K6" s="93" t="s">
        <v>68</v>
      </c>
      <c r="L6" s="173"/>
      <c r="M6" s="173"/>
      <c r="N6" s="173"/>
      <c r="O6" s="173"/>
      <c r="P6" s="197"/>
      <c r="Q6" s="173"/>
      <c r="R6" s="205"/>
      <c r="S6" s="202"/>
      <c r="T6" s="94"/>
    </row>
    <row r="7" spans="1:20" ht="21.75" customHeight="1" thickBot="1">
      <c r="A7" s="185"/>
      <c r="B7" s="190"/>
      <c r="C7" s="174"/>
      <c r="D7" s="174"/>
      <c r="E7" s="174"/>
      <c r="F7" s="177"/>
      <c r="G7" s="200"/>
      <c r="H7" s="174"/>
      <c r="I7" s="172"/>
      <c r="J7" s="95" t="s">
        <v>69</v>
      </c>
      <c r="K7" s="96" t="s">
        <v>70</v>
      </c>
      <c r="L7" s="174"/>
      <c r="M7" s="174"/>
      <c r="N7" s="174"/>
      <c r="O7" s="174"/>
      <c r="P7" s="198"/>
      <c r="Q7" s="174"/>
      <c r="R7" s="206"/>
      <c r="S7" s="203"/>
      <c r="T7" s="91"/>
    </row>
    <row r="8" spans="1:20" ht="19.5" customHeight="1" thickTop="1">
      <c r="A8" s="97" t="s">
        <v>71</v>
      </c>
      <c r="B8" s="98">
        <v>1141</v>
      </c>
      <c r="C8" s="99">
        <v>224</v>
      </c>
      <c r="D8" s="99">
        <v>1210</v>
      </c>
      <c r="E8" s="99">
        <v>564</v>
      </c>
      <c r="F8" s="100">
        <v>1</v>
      </c>
      <c r="G8" s="101">
        <v>29</v>
      </c>
      <c r="H8" s="101">
        <v>527</v>
      </c>
      <c r="I8" s="102">
        <v>959</v>
      </c>
      <c r="J8" s="98">
        <v>13169</v>
      </c>
      <c r="K8" s="99">
        <v>2326</v>
      </c>
      <c r="L8" s="99">
        <v>2722</v>
      </c>
      <c r="M8" s="99">
        <v>1699</v>
      </c>
      <c r="N8" s="99" t="s">
        <v>24</v>
      </c>
      <c r="O8" s="99" t="s">
        <v>24</v>
      </c>
      <c r="P8" s="103" t="s">
        <v>24</v>
      </c>
      <c r="Q8" s="99" t="s">
        <v>24</v>
      </c>
      <c r="R8" s="99" t="s">
        <v>24</v>
      </c>
      <c r="S8" s="104" t="s">
        <v>24</v>
      </c>
      <c r="T8" s="105"/>
    </row>
    <row r="9" spans="1:20" ht="19.5" customHeight="1" thickBot="1">
      <c r="A9" s="106" t="s">
        <v>33</v>
      </c>
      <c r="B9" s="107">
        <v>78</v>
      </c>
      <c r="C9" s="108">
        <v>83</v>
      </c>
      <c r="D9" s="108">
        <v>538</v>
      </c>
      <c r="E9" s="108">
        <v>160</v>
      </c>
      <c r="F9" s="109">
        <v>491</v>
      </c>
      <c r="G9" s="110">
        <v>315</v>
      </c>
      <c r="H9" s="110">
        <v>64</v>
      </c>
      <c r="I9" s="111">
        <v>504</v>
      </c>
      <c r="J9" s="107">
        <v>3764</v>
      </c>
      <c r="K9" s="108">
        <v>384</v>
      </c>
      <c r="L9" s="108">
        <v>424</v>
      </c>
      <c r="M9" s="108">
        <v>536</v>
      </c>
      <c r="N9" s="108" t="s">
        <v>24</v>
      </c>
      <c r="O9" s="108" t="s">
        <v>24</v>
      </c>
      <c r="P9" s="108" t="s">
        <v>24</v>
      </c>
      <c r="Q9" s="108">
        <v>27</v>
      </c>
      <c r="R9" s="108">
        <v>1320</v>
      </c>
      <c r="S9" s="104" t="s">
        <v>24</v>
      </c>
      <c r="T9" s="105"/>
    </row>
    <row r="10" spans="1:21" ht="19.5" customHeight="1" thickBot="1" thickTop="1">
      <c r="A10" s="112" t="s">
        <v>72</v>
      </c>
      <c r="B10" s="113">
        <f aca="true" t="shared" si="0" ref="B10:M10">SUM(B8:B9)</f>
        <v>1219</v>
      </c>
      <c r="C10" s="114">
        <f t="shared" si="0"/>
        <v>307</v>
      </c>
      <c r="D10" s="114">
        <f t="shared" si="0"/>
        <v>1748</v>
      </c>
      <c r="E10" s="114">
        <f t="shared" si="0"/>
        <v>724</v>
      </c>
      <c r="F10" s="115">
        <f t="shared" si="0"/>
        <v>492</v>
      </c>
      <c r="G10" s="113">
        <f t="shared" si="0"/>
        <v>344</v>
      </c>
      <c r="H10" s="116">
        <f t="shared" si="0"/>
        <v>591</v>
      </c>
      <c r="I10" s="117">
        <f t="shared" si="0"/>
        <v>1463</v>
      </c>
      <c r="J10" s="113">
        <f t="shared" si="0"/>
        <v>16933</v>
      </c>
      <c r="K10" s="114">
        <f t="shared" si="0"/>
        <v>2710</v>
      </c>
      <c r="L10" s="114">
        <f t="shared" si="0"/>
        <v>3146</v>
      </c>
      <c r="M10" s="114">
        <f t="shared" si="0"/>
        <v>2235</v>
      </c>
      <c r="N10" s="114" t="s">
        <v>24</v>
      </c>
      <c r="O10" s="114" t="s">
        <v>24</v>
      </c>
      <c r="P10" s="114" t="s">
        <v>24</v>
      </c>
      <c r="Q10" s="114">
        <f>SUM(Q8:Q9)</f>
        <v>27</v>
      </c>
      <c r="R10" s="114">
        <f>SUM(R8:R9)</f>
        <v>1320</v>
      </c>
      <c r="S10" s="118" t="s">
        <v>24</v>
      </c>
      <c r="T10" s="105"/>
      <c r="U10" s="111"/>
    </row>
    <row r="11" spans="1:20" ht="19.5" customHeight="1" thickTop="1">
      <c r="A11" s="106" t="s">
        <v>73</v>
      </c>
      <c r="B11" s="111" t="s">
        <v>24</v>
      </c>
      <c r="C11" s="108" t="s">
        <v>24</v>
      </c>
      <c r="D11" s="108" t="s">
        <v>24</v>
      </c>
      <c r="E11" s="108" t="s">
        <v>24</v>
      </c>
      <c r="F11" s="119" t="s">
        <v>24</v>
      </c>
      <c r="G11" s="101" t="s">
        <v>24</v>
      </c>
      <c r="H11" s="101" t="s">
        <v>24</v>
      </c>
      <c r="I11" s="111">
        <v>2469</v>
      </c>
      <c r="J11" s="98">
        <v>695</v>
      </c>
      <c r="K11" s="99">
        <v>856</v>
      </c>
      <c r="L11" s="99" t="s">
        <v>24</v>
      </c>
      <c r="M11" s="99">
        <v>83</v>
      </c>
      <c r="N11" s="99" t="s">
        <v>24</v>
      </c>
      <c r="O11" s="99" t="s">
        <v>24</v>
      </c>
      <c r="P11" s="103" t="s">
        <v>24</v>
      </c>
      <c r="Q11" s="99" t="s">
        <v>24</v>
      </c>
      <c r="R11" s="108" t="s">
        <v>24</v>
      </c>
      <c r="S11" s="104" t="s">
        <v>24</v>
      </c>
      <c r="T11" s="105"/>
    </row>
    <row r="12" spans="1:20" ht="19.5" customHeight="1">
      <c r="A12" s="106" t="s">
        <v>74</v>
      </c>
      <c r="B12" s="111" t="s">
        <v>24</v>
      </c>
      <c r="C12" s="108" t="s">
        <v>24</v>
      </c>
      <c r="D12" s="108" t="s">
        <v>24</v>
      </c>
      <c r="E12" s="108" t="s">
        <v>24</v>
      </c>
      <c r="F12" s="120" t="s">
        <v>24</v>
      </c>
      <c r="G12" s="110" t="s">
        <v>24</v>
      </c>
      <c r="H12" s="110" t="s">
        <v>24</v>
      </c>
      <c r="I12" s="111">
        <v>8770</v>
      </c>
      <c r="J12" s="107">
        <v>2100</v>
      </c>
      <c r="K12" s="108">
        <v>1700</v>
      </c>
      <c r="L12" s="108">
        <v>70</v>
      </c>
      <c r="M12" s="108" t="s">
        <v>24</v>
      </c>
      <c r="N12" s="108" t="s">
        <v>24</v>
      </c>
      <c r="O12" s="108" t="s">
        <v>24</v>
      </c>
      <c r="P12" s="121" t="s">
        <v>24</v>
      </c>
      <c r="Q12" s="108" t="s">
        <v>24</v>
      </c>
      <c r="R12" s="108" t="s">
        <v>24</v>
      </c>
      <c r="S12" s="104" t="s">
        <v>24</v>
      </c>
      <c r="T12" s="105"/>
    </row>
    <row r="13" spans="1:20" ht="19.5" customHeight="1">
      <c r="A13" s="106" t="s">
        <v>75</v>
      </c>
      <c r="B13" s="111" t="s">
        <v>24</v>
      </c>
      <c r="C13" s="108" t="s">
        <v>24</v>
      </c>
      <c r="D13" s="108" t="s">
        <v>24</v>
      </c>
      <c r="E13" s="108" t="s">
        <v>24</v>
      </c>
      <c r="F13" s="120" t="s">
        <v>24</v>
      </c>
      <c r="G13" s="110" t="s">
        <v>24</v>
      </c>
      <c r="H13" s="110" t="s">
        <v>24</v>
      </c>
      <c r="I13" s="111">
        <v>1002</v>
      </c>
      <c r="J13" s="107">
        <v>1093</v>
      </c>
      <c r="K13" s="108" t="s">
        <v>24</v>
      </c>
      <c r="L13" s="108" t="s">
        <v>24</v>
      </c>
      <c r="M13" s="108">
        <v>11</v>
      </c>
      <c r="N13" s="108" t="s">
        <v>24</v>
      </c>
      <c r="O13" s="108" t="s">
        <v>24</v>
      </c>
      <c r="P13" s="121" t="s">
        <v>24</v>
      </c>
      <c r="Q13" s="108" t="s">
        <v>24</v>
      </c>
      <c r="R13" s="108" t="s">
        <v>24</v>
      </c>
      <c r="S13" s="104" t="s">
        <v>24</v>
      </c>
      <c r="T13" s="105"/>
    </row>
    <row r="14" spans="1:20" ht="19.5" customHeight="1">
      <c r="A14" s="106" t="s">
        <v>76</v>
      </c>
      <c r="B14" s="111" t="s">
        <v>24</v>
      </c>
      <c r="C14" s="108" t="s">
        <v>24</v>
      </c>
      <c r="D14" s="108" t="s">
        <v>24</v>
      </c>
      <c r="E14" s="108" t="s">
        <v>24</v>
      </c>
      <c r="F14" s="120" t="s">
        <v>24</v>
      </c>
      <c r="G14" s="110" t="s">
        <v>24</v>
      </c>
      <c r="H14" s="110" t="s">
        <v>24</v>
      </c>
      <c r="I14" s="111">
        <v>990</v>
      </c>
      <c r="J14" s="107">
        <v>5</v>
      </c>
      <c r="K14" s="108">
        <v>105</v>
      </c>
      <c r="L14" s="108" t="s">
        <v>24</v>
      </c>
      <c r="M14" s="108">
        <v>4</v>
      </c>
      <c r="N14" s="108" t="s">
        <v>24</v>
      </c>
      <c r="O14" s="108" t="s">
        <v>24</v>
      </c>
      <c r="P14" s="121" t="s">
        <v>24</v>
      </c>
      <c r="Q14" s="108" t="s">
        <v>24</v>
      </c>
      <c r="R14" s="108" t="s">
        <v>24</v>
      </c>
      <c r="S14" s="104" t="s">
        <v>24</v>
      </c>
      <c r="T14" s="105"/>
    </row>
    <row r="15" spans="1:20" ht="19.5" customHeight="1">
      <c r="A15" s="122" t="s">
        <v>77</v>
      </c>
      <c r="B15" s="111" t="s">
        <v>24</v>
      </c>
      <c r="C15" s="108" t="s">
        <v>24</v>
      </c>
      <c r="D15" s="108" t="s">
        <v>24</v>
      </c>
      <c r="E15" s="108" t="s">
        <v>24</v>
      </c>
      <c r="F15" s="120" t="s">
        <v>24</v>
      </c>
      <c r="G15" s="110" t="s">
        <v>24</v>
      </c>
      <c r="H15" s="110" t="s">
        <v>24</v>
      </c>
      <c r="I15" s="111">
        <v>1229</v>
      </c>
      <c r="J15" s="107">
        <v>2184</v>
      </c>
      <c r="K15" s="108">
        <v>279</v>
      </c>
      <c r="L15" s="108" t="s">
        <v>24</v>
      </c>
      <c r="M15" s="108">
        <v>20</v>
      </c>
      <c r="N15" s="108" t="s">
        <v>24</v>
      </c>
      <c r="O15" s="108" t="s">
        <v>24</v>
      </c>
      <c r="P15" s="121" t="s">
        <v>24</v>
      </c>
      <c r="Q15" s="108" t="s">
        <v>24</v>
      </c>
      <c r="R15" s="108" t="s">
        <v>24</v>
      </c>
      <c r="S15" s="104" t="s">
        <v>24</v>
      </c>
      <c r="T15" s="105"/>
    </row>
    <row r="16" spans="1:20" ht="19.5" customHeight="1">
      <c r="A16" s="122" t="s">
        <v>78</v>
      </c>
      <c r="B16" s="111" t="s">
        <v>24</v>
      </c>
      <c r="C16" s="108" t="s">
        <v>24</v>
      </c>
      <c r="D16" s="108" t="s">
        <v>24</v>
      </c>
      <c r="E16" s="108" t="s">
        <v>24</v>
      </c>
      <c r="F16" s="120" t="s">
        <v>24</v>
      </c>
      <c r="G16" s="110">
        <v>528</v>
      </c>
      <c r="H16" s="110" t="s">
        <v>24</v>
      </c>
      <c r="I16" s="111">
        <f>91+12</f>
        <v>103</v>
      </c>
      <c r="J16" s="107">
        <v>521</v>
      </c>
      <c r="K16" s="110" t="s">
        <v>24</v>
      </c>
      <c r="L16" s="110">
        <v>3</v>
      </c>
      <c r="M16" s="110">
        <v>29</v>
      </c>
      <c r="N16" s="110" t="s">
        <v>24</v>
      </c>
      <c r="O16" s="108" t="s">
        <v>24</v>
      </c>
      <c r="P16" s="121" t="s">
        <v>24</v>
      </c>
      <c r="Q16" s="108" t="s">
        <v>24</v>
      </c>
      <c r="R16" s="108" t="s">
        <v>24</v>
      </c>
      <c r="S16" s="104" t="s">
        <v>24</v>
      </c>
      <c r="T16" s="105"/>
    </row>
    <row r="17" spans="1:20" ht="19.5" customHeight="1">
      <c r="A17" s="122" t="s">
        <v>79</v>
      </c>
      <c r="B17" s="111" t="s">
        <v>24</v>
      </c>
      <c r="C17" s="108" t="s">
        <v>24</v>
      </c>
      <c r="D17" s="108" t="s">
        <v>24</v>
      </c>
      <c r="E17" s="108" t="s">
        <v>24</v>
      </c>
      <c r="F17" s="120" t="s">
        <v>24</v>
      </c>
      <c r="G17" s="110" t="s">
        <v>24</v>
      </c>
      <c r="H17" s="110" t="s">
        <v>24</v>
      </c>
      <c r="I17" s="121">
        <v>2927</v>
      </c>
      <c r="J17" s="107">
        <v>864</v>
      </c>
      <c r="K17" s="121">
        <v>2209</v>
      </c>
      <c r="L17" s="108" t="s">
        <v>24</v>
      </c>
      <c r="M17" s="108" t="s">
        <v>24</v>
      </c>
      <c r="N17" s="108" t="s">
        <v>24</v>
      </c>
      <c r="O17" s="108" t="s">
        <v>24</v>
      </c>
      <c r="P17" s="121" t="s">
        <v>24</v>
      </c>
      <c r="Q17" s="108" t="s">
        <v>24</v>
      </c>
      <c r="R17" s="108" t="s">
        <v>24</v>
      </c>
      <c r="S17" s="104" t="s">
        <v>24</v>
      </c>
      <c r="T17" s="105"/>
    </row>
    <row r="18" spans="1:20" ht="19.5" customHeight="1" thickBot="1">
      <c r="A18" s="122" t="s">
        <v>80</v>
      </c>
      <c r="B18" s="111" t="s">
        <v>24</v>
      </c>
      <c r="C18" s="108" t="s">
        <v>24</v>
      </c>
      <c r="D18" s="108" t="s">
        <v>24</v>
      </c>
      <c r="E18" s="108" t="s">
        <v>24</v>
      </c>
      <c r="F18" s="120" t="s">
        <v>24</v>
      </c>
      <c r="G18" s="110" t="s">
        <v>24</v>
      </c>
      <c r="H18" s="110">
        <v>90</v>
      </c>
      <c r="I18" s="111">
        <v>735</v>
      </c>
      <c r="J18" s="107">
        <v>282</v>
      </c>
      <c r="K18" s="108">
        <v>2217</v>
      </c>
      <c r="L18" s="108">
        <v>57</v>
      </c>
      <c r="M18" s="108">
        <v>5</v>
      </c>
      <c r="N18" s="108" t="s">
        <v>24</v>
      </c>
      <c r="O18" s="108" t="s">
        <v>24</v>
      </c>
      <c r="P18" s="121" t="s">
        <v>24</v>
      </c>
      <c r="Q18" s="108" t="s">
        <v>24</v>
      </c>
      <c r="R18" s="123" t="s">
        <v>24</v>
      </c>
      <c r="S18" s="104" t="s">
        <v>24</v>
      </c>
      <c r="T18" s="105"/>
    </row>
    <row r="19" spans="1:20" ht="19.5" customHeight="1" thickBot="1" thickTop="1">
      <c r="A19" s="124" t="s">
        <v>81</v>
      </c>
      <c r="B19" s="113" t="s">
        <v>24</v>
      </c>
      <c r="C19" s="114" t="s">
        <v>24</v>
      </c>
      <c r="D19" s="114" t="s">
        <v>24</v>
      </c>
      <c r="E19" s="114" t="s">
        <v>24</v>
      </c>
      <c r="F19" s="125" t="s">
        <v>24</v>
      </c>
      <c r="G19" s="113">
        <f aca="true" t="shared" si="1" ref="G19:M19">SUM(G11:G18)</f>
        <v>528</v>
      </c>
      <c r="H19" s="116">
        <f t="shared" si="1"/>
        <v>90</v>
      </c>
      <c r="I19" s="117">
        <f t="shared" si="1"/>
        <v>18225</v>
      </c>
      <c r="J19" s="113">
        <f t="shared" si="1"/>
        <v>7744</v>
      </c>
      <c r="K19" s="114">
        <f t="shared" si="1"/>
        <v>7366</v>
      </c>
      <c r="L19" s="114">
        <f t="shared" si="1"/>
        <v>130</v>
      </c>
      <c r="M19" s="114">
        <f t="shared" si="1"/>
        <v>152</v>
      </c>
      <c r="N19" s="114" t="s">
        <v>24</v>
      </c>
      <c r="O19" s="114" t="s">
        <v>24</v>
      </c>
      <c r="P19" s="114" t="s">
        <v>24</v>
      </c>
      <c r="Q19" s="114" t="s">
        <v>24</v>
      </c>
      <c r="R19" s="114" t="s">
        <v>24</v>
      </c>
      <c r="S19" s="118" t="s">
        <v>24</v>
      </c>
      <c r="T19" s="105"/>
    </row>
    <row r="20" spans="1:20" ht="19.5" customHeight="1" thickBot="1" thickTop="1">
      <c r="A20" s="124" t="s">
        <v>82</v>
      </c>
      <c r="B20" s="117" t="s">
        <v>24</v>
      </c>
      <c r="C20" s="114" t="s">
        <v>24</v>
      </c>
      <c r="D20" s="114" t="s">
        <v>24</v>
      </c>
      <c r="E20" s="114" t="s">
        <v>24</v>
      </c>
      <c r="F20" s="126" t="s">
        <v>24</v>
      </c>
      <c r="G20" s="116">
        <v>4</v>
      </c>
      <c r="H20" s="116">
        <v>23</v>
      </c>
      <c r="I20" s="127">
        <v>13887</v>
      </c>
      <c r="J20" s="113">
        <v>5013</v>
      </c>
      <c r="K20" s="114">
        <v>2914</v>
      </c>
      <c r="L20" s="114">
        <v>2323</v>
      </c>
      <c r="M20" s="114">
        <v>367</v>
      </c>
      <c r="N20" s="114" t="s">
        <v>24</v>
      </c>
      <c r="O20" s="114" t="s">
        <v>24</v>
      </c>
      <c r="P20" s="125" t="s">
        <v>24</v>
      </c>
      <c r="Q20" s="114" t="s">
        <v>24</v>
      </c>
      <c r="R20" s="114" t="s">
        <v>24</v>
      </c>
      <c r="S20" s="118" t="s">
        <v>24</v>
      </c>
      <c r="T20" s="105"/>
    </row>
    <row r="21" spans="1:20" ht="19.5" customHeight="1" thickBot="1" thickTop="1">
      <c r="A21" s="194" t="s">
        <v>55</v>
      </c>
      <c r="B21" s="128">
        <f aca="true" t="shared" si="2" ref="B21:M21">SUM(B10,B19,B20)</f>
        <v>1219</v>
      </c>
      <c r="C21" s="114">
        <f t="shared" si="2"/>
        <v>307</v>
      </c>
      <c r="D21" s="114">
        <f t="shared" si="2"/>
        <v>1748</v>
      </c>
      <c r="E21" s="114">
        <f t="shared" si="2"/>
        <v>724</v>
      </c>
      <c r="F21" s="117">
        <f t="shared" si="2"/>
        <v>492</v>
      </c>
      <c r="G21" s="129">
        <f t="shared" si="2"/>
        <v>876</v>
      </c>
      <c r="H21" s="114">
        <f t="shared" si="2"/>
        <v>704</v>
      </c>
      <c r="I21" s="116">
        <f t="shared" si="2"/>
        <v>33575</v>
      </c>
      <c r="J21" s="129">
        <f t="shared" si="2"/>
        <v>29690</v>
      </c>
      <c r="K21" s="114">
        <f t="shared" si="2"/>
        <v>12990</v>
      </c>
      <c r="L21" s="114">
        <f t="shared" si="2"/>
        <v>5599</v>
      </c>
      <c r="M21" s="114">
        <f t="shared" si="2"/>
        <v>2754</v>
      </c>
      <c r="N21" s="114" t="s">
        <v>24</v>
      </c>
      <c r="O21" s="114" t="s">
        <v>24</v>
      </c>
      <c r="P21" s="114" t="s">
        <v>24</v>
      </c>
      <c r="Q21" s="114">
        <f>SUM(Q10,Q19,Q20)</f>
        <v>27</v>
      </c>
      <c r="R21" s="114">
        <f>SUM(R10,R19,R20)</f>
        <v>1320</v>
      </c>
      <c r="S21" s="118" t="s">
        <v>24</v>
      </c>
      <c r="T21" s="105"/>
    </row>
    <row r="22" spans="1:20" ht="19.5" customHeight="1" thickBot="1" thickTop="1">
      <c r="A22" s="195"/>
      <c r="B22" s="167">
        <f>SUM(B21:F21)</f>
        <v>4490</v>
      </c>
      <c r="C22" s="168"/>
      <c r="D22" s="168"/>
      <c r="E22" s="178" t="s">
        <v>83</v>
      </c>
      <c r="F22" s="179"/>
      <c r="G22" s="130">
        <f>SUM(G21:I21)</f>
        <v>35155</v>
      </c>
      <c r="H22" s="169" t="s">
        <v>84</v>
      </c>
      <c r="I22" s="170"/>
      <c r="J22" s="167">
        <f>SUM(J21:S21)</f>
        <v>52380</v>
      </c>
      <c r="K22" s="168"/>
      <c r="L22" s="168"/>
      <c r="M22" s="168"/>
      <c r="N22" s="192" t="s">
        <v>7</v>
      </c>
      <c r="O22" s="192"/>
      <c r="P22" s="192"/>
      <c r="Q22" s="192"/>
      <c r="R22" s="192"/>
      <c r="S22" s="193"/>
      <c r="T22" s="105"/>
    </row>
    <row r="23" spans="1:19" ht="13.5" thickTop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</row>
    <row r="24" spans="1:19" ht="12.7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</row>
    <row r="25" spans="1:19" ht="12.7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</row>
    <row r="26" spans="1:19" ht="12.7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12.7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  <c r="M27" s="131"/>
      <c r="N27" s="131"/>
      <c r="O27" s="131"/>
      <c r="P27" s="131"/>
      <c r="Q27" s="131"/>
      <c r="R27" s="131"/>
      <c r="S27" s="131"/>
    </row>
    <row r="28" spans="1:19" ht="12.7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</row>
    <row r="29" spans="1:19" ht="12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</row>
    <row r="30" spans="1:19" ht="12.7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ht="12.7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</row>
    <row r="32" spans="1:19" ht="12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</row>
    <row r="33" spans="1:19" ht="12.7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</row>
    <row r="34" spans="1:19" ht="12.7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</row>
    <row r="35" spans="1:19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</row>
    <row r="36" spans="1:19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</row>
    <row r="38" spans="1:19" ht="12.7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</row>
    <row r="39" spans="1:19" ht="12.7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</row>
    <row r="40" spans="1:19" ht="12.7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</row>
  </sheetData>
  <sheetProtection/>
  <mergeCells count="28">
    <mergeCell ref="J22:M22"/>
    <mergeCell ref="N22:S22"/>
    <mergeCell ref="A21:A22"/>
    <mergeCell ref="P5:P7"/>
    <mergeCell ref="G5:G7"/>
    <mergeCell ref="H5:H7"/>
    <mergeCell ref="S5:S7"/>
    <mergeCell ref="N5:N7"/>
    <mergeCell ref="R5:R7"/>
    <mergeCell ref="M5:M7"/>
    <mergeCell ref="A2:S2"/>
    <mergeCell ref="A3:S3"/>
    <mergeCell ref="A4:A7"/>
    <mergeCell ref="G4:I4"/>
    <mergeCell ref="J4:S4"/>
    <mergeCell ref="B5:B7"/>
    <mergeCell ref="C5:C7"/>
    <mergeCell ref="D5:D7"/>
    <mergeCell ref="B4:F4"/>
    <mergeCell ref="B22:D22"/>
    <mergeCell ref="H22:I22"/>
    <mergeCell ref="I5:I7"/>
    <mergeCell ref="O5:O7"/>
    <mergeCell ref="F5:F7"/>
    <mergeCell ref="L5:L7"/>
    <mergeCell ref="E22:F22"/>
    <mergeCell ref="E5:E7"/>
    <mergeCell ref="Q5:Q7"/>
  </mergeCells>
  <printOptions horizontalCentered="1"/>
  <pageMargins left="0" right="0.7874015748031497" top="0.984251968503937" bottom="0" header="0.5118110236220472" footer="0.5118110236220472"/>
  <pageSetup horizontalDpi="600" verticalDpi="600" orientation="landscape" paperSize="9" r:id="rId1"/>
  <rowBreaks count="1" manualBreakCount="1">
    <brk id="22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Nahed</dc:creator>
  <cp:keywords/>
  <dc:description/>
  <cp:lastModifiedBy>Emy</cp:lastModifiedBy>
  <cp:lastPrinted>2007-12-05T08:30:48Z</cp:lastPrinted>
  <dcterms:created xsi:type="dcterms:W3CDTF">2007-09-30T08:17:09Z</dcterms:created>
  <dcterms:modified xsi:type="dcterms:W3CDTF">2010-12-18T11:14:50Z</dcterms:modified>
  <cp:category/>
  <cp:version/>
  <cp:contentType/>
  <cp:contentStatus/>
</cp:coreProperties>
</file>