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Qarun 1" sheetId="10" r:id="rId10"/>
    <sheet name="Rayan" sheetId="11" r:id="rId11"/>
  </sheets>
  <definedNames>
    <definedName name="_xlnm.Print_Area" localSheetId="9">'Qarun 1'!$A$1:$G$37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<sst xmlns="http://schemas.openxmlformats.org/spreadsheetml/2006/main" count="1967" uniqueCount="320">
  <si>
    <t>ARAB REPUBLIC OF EGYPT</t>
  </si>
  <si>
    <t>GENERAL AUTHORITY FOR</t>
  </si>
  <si>
    <t>FISH RESOURCES DEVELOPMENT</t>
  </si>
  <si>
    <t>Naser</t>
  </si>
  <si>
    <t>Prod.</t>
  </si>
  <si>
    <t>Total</t>
  </si>
  <si>
    <t>Year</t>
  </si>
  <si>
    <t>Species</t>
  </si>
  <si>
    <t>Sources</t>
  </si>
  <si>
    <t>Nile Perch</t>
  </si>
  <si>
    <t>Rayan</t>
  </si>
  <si>
    <t>Others</t>
  </si>
  <si>
    <t>Bitter &amp;</t>
  </si>
  <si>
    <t>شانشولا</t>
  </si>
  <si>
    <t>سنار</t>
  </si>
  <si>
    <t>كنار</t>
  </si>
  <si>
    <t>Inland lakes fish production</t>
  </si>
  <si>
    <t>Eltemsah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</si>
  <si>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</si>
  <si>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</si>
  <si>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</si>
  <si>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</si>
  <si>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</si>
  <si>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</si>
  <si>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</si>
  <si>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</si>
  <si>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</si>
  <si>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</si>
  <si>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</si>
  <si>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</si>
  <si>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</si>
  <si>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</si>
  <si>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</si>
  <si>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</si>
  <si>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</si>
  <si>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</si>
  <si>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</si>
  <si>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</si>
  <si>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</si>
  <si>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</si>
  <si>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</si>
  <si>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</si>
  <si>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</si>
  <si>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</si>
  <si>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</si>
  <si>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</si>
  <si>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by species and source</t>
  </si>
  <si>
    <t>Fish production of Rayan depressions 1&amp;3</t>
  </si>
  <si>
    <t>in thousand tons</t>
  </si>
  <si>
    <t>in ton</t>
  </si>
  <si>
    <t>-</t>
  </si>
  <si>
    <t>Shells nei, marine</t>
  </si>
  <si>
    <t>Sigans</t>
  </si>
  <si>
    <t>Sole, common</t>
  </si>
  <si>
    <t>Gilthead seabream</t>
  </si>
  <si>
    <t>European seabass</t>
  </si>
  <si>
    <t>Groupers nei</t>
  </si>
  <si>
    <t>Mullets nei</t>
  </si>
  <si>
    <t>Sardinellas nei</t>
  </si>
  <si>
    <t>Crabes</t>
  </si>
  <si>
    <t>Snapper nei</t>
  </si>
  <si>
    <t>Brushtooth lizasrdfish</t>
  </si>
  <si>
    <t>Cuttlefish, common</t>
  </si>
  <si>
    <t>Tylosurus spp</t>
  </si>
  <si>
    <t>Narrow - barred spanish mackerel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</si>
  <si>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</si>
  <si>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</si>
  <si>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</si>
  <si>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</si>
  <si>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</si>
  <si>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</si>
  <si>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</si>
  <si>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</si>
  <si>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</si>
  <si>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</si>
  <si>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قراميط</t>
  </si>
  <si>
    <t>بياض</t>
  </si>
  <si>
    <t>مبروك حشائش</t>
  </si>
  <si>
    <t>Catfishes,upsidedown</t>
  </si>
  <si>
    <t>مبروك عادى</t>
  </si>
  <si>
    <t>خيار البحر</t>
  </si>
  <si>
    <t>Toshka</t>
  </si>
  <si>
    <t>Qarun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</si>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</sst>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78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1"/>
      <color indexed="8"/>
      <name val="Arial"/>
      <family val="0"/>
    </font>
    <font>
      <sz val="13.5"/>
      <color indexed="12"/>
      <name val="Arial"/>
      <family val="0"/>
    </font>
    <font>
      <sz val="14.25"/>
      <color indexed="12"/>
      <name val="Arial"/>
      <family val="0"/>
    </font>
    <font>
      <sz val="14.2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/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55" applyFont="1" applyBorder="1" applyAlignment="1" applyProtection="1">
      <alignment horizontal="left" vertical="center" wrapText="1"/>
      <protection locked="0"/>
    </xf>
    <xf numFmtId="0" fontId="9" fillId="0" borderId="15" xfId="56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14" xfId="55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56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9" xfId="55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14" fillId="0" borderId="15" xfId="56" applyFont="1" applyBorder="1" applyAlignment="1" applyProtection="1">
      <alignment horizontal="left" vertical="center" wrapText="1"/>
      <protection locked="0"/>
    </xf>
    <xf numFmtId="1" fontId="8" fillId="33" borderId="20" xfId="0" applyNumberFormat="1" applyFont="1" applyFill="1" applyBorder="1" applyAlignment="1">
      <alignment horizontal="right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0" borderId="19" xfId="0" applyNumberFormat="1" applyFont="1" applyBorder="1" applyAlignment="1">
      <alignment horizontal="right" vertical="center"/>
    </xf>
    <xf numFmtId="1" fontId="8" fillId="33" borderId="19" xfId="0" applyNumberFormat="1" applyFont="1" applyFill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33" borderId="18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1" fontId="1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 readingOrder="2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 readingOrder="2"/>
    </xf>
    <xf numFmtId="0" fontId="20" fillId="0" borderId="0" xfId="0" applyFont="1" applyFill="1" applyAlignment="1">
      <alignment/>
    </xf>
    <xf numFmtId="0" fontId="20" fillId="0" borderId="27" xfId="0" applyFont="1" applyFill="1" applyBorder="1" applyAlignment="1">
      <alignment horizontal="right" vertical="center" indent="1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readingOrder="2"/>
    </xf>
    <xf numFmtId="1" fontId="21" fillId="0" borderId="30" xfId="0" applyNumberFormat="1" applyFont="1" applyFill="1" applyBorder="1" applyAlignment="1">
      <alignment vertical="center" wrapText="1" readingOrder="2"/>
    </xf>
    <xf numFmtId="1" fontId="20" fillId="0" borderId="26" xfId="0" applyNumberFormat="1" applyFont="1" applyFill="1" applyBorder="1" applyAlignment="1">
      <alignment vertical="center" readingOrder="2"/>
    </xf>
    <xf numFmtId="0" fontId="20" fillId="0" borderId="0" xfId="0" applyFont="1" applyFill="1" applyAlignment="1">
      <alignment readingOrder="2"/>
    </xf>
    <xf numFmtId="1" fontId="21" fillId="0" borderId="29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horizontal="right" vertical="center" readingOrder="2"/>
    </xf>
    <xf numFmtId="172" fontId="20" fillId="0" borderId="31" xfId="0" applyNumberFormat="1" applyFont="1" applyFill="1" applyBorder="1" applyAlignment="1">
      <alignment vertical="center" readingOrder="2"/>
    </xf>
    <xf numFmtId="1" fontId="20" fillId="0" borderId="32" xfId="0" applyNumberFormat="1" applyFont="1" applyFill="1" applyBorder="1" applyAlignment="1">
      <alignment vertical="center" readingOrder="2"/>
    </xf>
    <xf numFmtId="172" fontId="21" fillId="0" borderId="31" xfId="0" applyNumberFormat="1" applyFont="1" applyFill="1" applyBorder="1" applyAlignment="1">
      <alignment vertical="center" readingOrder="2"/>
    </xf>
    <xf numFmtId="2" fontId="20" fillId="0" borderId="31" xfId="0" applyNumberFormat="1" applyFont="1" applyFill="1" applyBorder="1" applyAlignment="1">
      <alignment vertical="center" readingOrder="2"/>
    </xf>
    <xf numFmtId="172" fontId="20" fillId="0" borderId="27" xfId="0" applyNumberFormat="1" applyFont="1" applyFill="1" applyBorder="1" applyAlignment="1">
      <alignment horizontal="right" vertical="center" indent="1"/>
    </xf>
    <xf numFmtId="2" fontId="20" fillId="0" borderId="29" xfId="0" applyNumberFormat="1" applyFont="1" applyFill="1" applyBorder="1" applyAlignment="1">
      <alignment horizontal="right" vertical="center" readingOrder="2"/>
    </xf>
    <xf numFmtId="2" fontId="20" fillId="0" borderId="29" xfId="0" applyNumberFormat="1" applyFont="1" applyFill="1" applyBorder="1" applyAlignment="1">
      <alignment vertical="center" readingOrder="2"/>
    </xf>
    <xf numFmtId="1" fontId="20" fillId="0" borderId="27" xfId="60" applyNumberFormat="1" applyFont="1" applyFill="1" applyBorder="1" applyAlignment="1">
      <alignment horizontal="right" vertical="center" indent="1"/>
      <protection/>
    </xf>
    <xf numFmtId="1" fontId="21" fillId="0" borderId="29" xfId="0" applyNumberFormat="1" applyFont="1" applyFill="1" applyBorder="1" applyAlignment="1" quotePrefix="1">
      <alignment vertical="center" readingOrder="2"/>
    </xf>
    <xf numFmtId="1" fontId="20" fillId="0" borderId="29" xfId="60" applyNumberFormat="1" applyFont="1" applyFill="1" applyBorder="1" applyAlignment="1">
      <alignment vertical="center" readingOrder="2"/>
      <protection/>
    </xf>
    <xf numFmtId="1" fontId="21" fillId="0" borderId="29" xfId="60" applyNumberFormat="1" applyFont="1" applyFill="1" applyBorder="1" applyAlignment="1">
      <alignment vertical="center" readingOrder="2"/>
      <protection/>
    </xf>
    <xf numFmtId="173" fontId="20" fillId="0" borderId="29" xfId="0" applyNumberFormat="1" applyFont="1" applyFill="1" applyBorder="1" applyAlignment="1" quotePrefix="1">
      <alignment horizontal="right" vertical="center" readingOrder="2"/>
    </xf>
    <xf numFmtId="173" fontId="20" fillId="0" borderId="29" xfId="0" applyNumberFormat="1" applyFont="1" applyFill="1" applyBorder="1" applyAlignment="1">
      <alignment vertical="center" readingOrder="2"/>
    </xf>
    <xf numFmtId="1" fontId="20" fillId="0" borderId="28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 readingOrder="2"/>
    </xf>
    <xf numFmtId="0" fontId="20" fillId="0" borderId="0" xfId="0" applyFont="1" applyFill="1" applyBorder="1" applyAlignment="1">
      <alignment/>
    </xf>
    <xf numFmtId="1" fontId="20" fillId="0" borderId="31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vertical="center" readingOrder="2"/>
    </xf>
    <xf numFmtId="173" fontId="20" fillId="0" borderId="29" xfId="0" applyNumberFormat="1" applyFont="1" applyFill="1" applyBorder="1" applyAlignment="1">
      <alignment horizontal="right" vertical="center" readingOrder="2"/>
    </xf>
    <xf numFmtId="1" fontId="20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readingOrder="2"/>
    </xf>
    <xf numFmtId="0" fontId="20" fillId="0" borderId="27" xfId="0" applyFont="1" applyFill="1" applyBorder="1" applyAlignment="1">
      <alignment horizontal="right" indent="1"/>
    </xf>
    <xf numFmtId="1" fontId="20" fillId="0" borderId="28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/>
    </xf>
    <xf numFmtId="172" fontId="20" fillId="0" borderId="29" xfId="0" applyNumberFormat="1" applyFont="1" applyFill="1" applyBorder="1" applyAlignment="1">
      <alignment horizontal="right" vertical="center" readingOrder="2"/>
    </xf>
    <xf numFmtId="172" fontId="20" fillId="0" borderId="29" xfId="0" applyNumberFormat="1" applyFont="1" applyFill="1" applyBorder="1" applyAlignment="1">
      <alignment vertical="center" readingOrder="2"/>
    </xf>
    <xf numFmtId="1" fontId="20" fillId="0" borderId="33" xfId="0" applyNumberFormat="1" applyFont="1" applyFill="1" applyBorder="1" applyAlignment="1">
      <alignment horizontal="right" vertical="center" readingOrder="2"/>
    </xf>
    <xf numFmtId="1" fontId="21" fillId="0" borderId="34" xfId="0" applyNumberFormat="1" applyFont="1" applyFill="1" applyBorder="1" applyAlignment="1">
      <alignment vertical="center" readingOrder="2"/>
    </xf>
    <xf numFmtId="1" fontId="20" fillId="0" borderId="34" xfId="0" applyNumberFormat="1" applyFont="1" applyFill="1" applyBorder="1" applyAlignment="1">
      <alignment vertical="center" readingOrder="2"/>
    </xf>
    <xf numFmtId="1" fontId="20" fillId="0" borderId="30" xfId="0" applyNumberFormat="1" applyFont="1" applyFill="1" applyBorder="1" applyAlignment="1">
      <alignment vertical="center" readingOrder="2"/>
    </xf>
    <xf numFmtId="1" fontId="20" fillId="0" borderId="35" xfId="0" applyNumberFormat="1" applyFont="1" applyFill="1" applyBorder="1" applyAlignment="1">
      <alignment vertical="center" readingOrder="2"/>
    </xf>
    <xf numFmtId="173" fontId="20" fillId="0" borderId="0" xfId="0" applyNumberFormat="1" applyFont="1" applyFill="1" applyAlignment="1">
      <alignment/>
    </xf>
    <xf numFmtId="1" fontId="20" fillId="0" borderId="36" xfId="0" applyNumberFormat="1" applyFont="1" applyFill="1" applyBorder="1" applyAlignment="1">
      <alignment vertical="center" readingOrder="2"/>
    </xf>
    <xf numFmtId="1" fontId="21" fillId="0" borderId="37" xfId="0" applyNumberFormat="1" applyFont="1" applyFill="1" applyBorder="1" applyAlignment="1">
      <alignment vertical="center" readingOrder="2"/>
    </xf>
    <xf numFmtId="1" fontId="20" fillId="0" borderId="24" xfId="0" applyNumberFormat="1" applyFont="1" applyFill="1" applyBorder="1" applyAlignment="1">
      <alignment vertical="center" readingOrder="2"/>
    </xf>
    <xf numFmtId="173" fontId="20" fillId="0" borderId="24" xfId="0" applyNumberFormat="1" applyFont="1" applyFill="1" applyBorder="1" applyAlignment="1">
      <alignment vertical="center" readingOrder="2"/>
    </xf>
    <xf numFmtId="173" fontId="20" fillId="0" borderId="37" xfId="0" applyNumberFormat="1" applyFont="1" applyFill="1" applyBorder="1" applyAlignment="1">
      <alignment vertical="center" readingOrder="2"/>
    </xf>
    <xf numFmtId="1" fontId="20" fillId="0" borderId="25" xfId="0" applyNumberFormat="1" applyFont="1" applyFill="1" applyBorder="1" applyAlignment="1">
      <alignment vertical="center" readingOrder="2"/>
    </xf>
    <xf numFmtId="1" fontId="20" fillId="0" borderId="22" xfId="0" applyNumberFormat="1" applyFont="1" applyFill="1" applyBorder="1" applyAlignment="1">
      <alignment vertical="center" readingOrder="2"/>
    </xf>
    <xf numFmtId="1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23" fillId="0" borderId="0" xfId="0" applyFont="1" applyFill="1" applyAlignment="1">
      <alignment readingOrder="2"/>
    </xf>
    <xf numFmtId="0" fontId="23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 readingOrder="2"/>
    </xf>
    <xf numFmtId="0" fontId="16" fillId="0" borderId="29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 quotePrefix="1">
      <alignment horizontal="right" vertical="center" readingOrder="2"/>
    </xf>
    <xf numFmtId="0" fontId="16" fillId="0" borderId="0" xfId="0" applyFont="1" applyFill="1" applyBorder="1" applyAlignment="1" quotePrefix="1">
      <alignment horizontal="right" vertical="center" readingOrder="2"/>
    </xf>
    <xf numFmtId="0" fontId="16" fillId="0" borderId="44" xfId="0" applyFont="1" applyFill="1" applyBorder="1" applyAlignment="1" quotePrefix="1">
      <alignment horizontal="right" vertical="center" readingOrder="2"/>
    </xf>
    <xf numFmtId="0" fontId="16" fillId="0" borderId="45" xfId="0" applyFont="1" applyFill="1" applyBorder="1" applyAlignment="1" quotePrefix="1">
      <alignment horizontal="right" vertical="center" readingOrder="2"/>
    </xf>
    <xf numFmtId="0" fontId="16" fillId="0" borderId="46" xfId="0" applyFont="1" applyFill="1" applyBorder="1" applyAlignment="1" quotePrefix="1">
      <alignment horizontal="right" vertical="center" readingOrder="2"/>
    </xf>
    <xf numFmtId="0" fontId="16" fillId="0" borderId="27" xfId="0" applyFont="1" applyFill="1" applyBorder="1" applyAlignment="1">
      <alignment horizontal="right" vertical="center" readingOrder="2"/>
    </xf>
    <xf numFmtId="0" fontId="16" fillId="0" borderId="28" xfId="0" applyFont="1" applyFill="1" applyBorder="1" applyAlignment="1" quotePrefix="1">
      <alignment horizontal="right" readingOrder="2"/>
    </xf>
    <xf numFmtId="0" fontId="16" fillId="0" borderId="32" xfId="0" applyFont="1" applyFill="1" applyBorder="1" applyAlignment="1">
      <alignment horizontal="right" readingOrder="2"/>
    </xf>
    <xf numFmtId="1" fontId="16" fillId="0" borderId="27" xfId="0" applyNumberFormat="1" applyFont="1" applyFill="1" applyBorder="1" applyAlignment="1">
      <alignment horizontal="right" vertical="center" readingOrder="2"/>
    </xf>
    <xf numFmtId="0" fontId="16" fillId="0" borderId="28" xfId="0" applyFont="1" applyFill="1" applyBorder="1" applyAlignment="1">
      <alignment horizontal="right" readingOrder="2"/>
    </xf>
    <xf numFmtId="1" fontId="16" fillId="0" borderId="23" xfId="0" applyNumberFormat="1" applyFont="1" applyFill="1" applyBorder="1" applyAlignment="1" quotePrefix="1">
      <alignment horizontal="right" vertical="center" readingOrder="2"/>
    </xf>
    <xf numFmtId="1" fontId="16" fillId="0" borderId="47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 quotePrefix="1">
      <alignment horizontal="right" vertical="center" readingOrder="2"/>
    </xf>
    <xf numFmtId="1" fontId="16" fillId="0" borderId="25" xfId="0" applyNumberFormat="1" applyFont="1" applyFill="1" applyBorder="1" applyAlignment="1" quotePrefix="1">
      <alignment horizontal="right" vertical="center" readingOrder="2"/>
    </xf>
    <xf numFmtId="1" fontId="16" fillId="0" borderId="48" xfId="0" applyNumberFormat="1" applyFont="1" applyFill="1" applyBorder="1" applyAlignment="1" quotePrefix="1">
      <alignment horizontal="right" vertical="center" readingOrder="2"/>
    </xf>
    <xf numFmtId="1" fontId="16" fillId="0" borderId="49" xfId="0" applyNumberFormat="1" applyFont="1" applyFill="1" applyBorder="1" applyAlignment="1" quotePrefix="1">
      <alignment horizontal="right" vertical="center" readingOrder="2"/>
    </xf>
    <xf numFmtId="1" fontId="16" fillId="0" borderId="22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/>
    </xf>
    <xf numFmtId="1" fontId="16" fillId="0" borderId="28" xfId="0" applyNumberFormat="1" applyFont="1" applyFill="1" applyBorder="1" applyAlignment="1">
      <alignment horizontal="right" vertical="center" readingOrder="2"/>
    </xf>
    <xf numFmtId="1" fontId="16" fillId="0" borderId="32" xfId="0" applyNumberFormat="1" applyFont="1" applyFill="1" applyBorder="1" applyAlignment="1">
      <alignment horizontal="right" vertical="center" readingOrder="2"/>
    </xf>
    <xf numFmtId="1" fontId="16" fillId="0" borderId="0" xfId="0" applyNumberFormat="1" applyFont="1" applyFill="1" applyBorder="1" applyAlignment="1">
      <alignment horizontal="right" vertical="center" readingOrder="2"/>
    </xf>
    <xf numFmtId="1" fontId="16" fillId="0" borderId="45" xfId="0" applyNumberFormat="1" applyFont="1" applyFill="1" applyBorder="1" applyAlignment="1">
      <alignment horizontal="right" vertical="center" readingOrder="2"/>
    </xf>
    <xf numFmtId="1" fontId="16" fillId="0" borderId="46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Alignment="1">
      <alignment/>
    </xf>
    <xf numFmtId="0" fontId="16" fillId="0" borderId="34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>
      <alignment/>
    </xf>
    <xf numFmtId="0" fontId="16" fillId="0" borderId="0" xfId="0" applyFont="1" applyFill="1" applyAlignment="1">
      <alignment horizontal="right" readingOrder="2"/>
    </xf>
    <xf numFmtId="1" fontId="16" fillId="0" borderId="28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 quotePrefix="1">
      <alignment horizontal="right" vertical="center" readingOrder="2"/>
    </xf>
    <xf numFmtId="1" fontId="16" fillId="0" borderId="32" xfId="0" applyNumberFormat="1" applyFont="1" applyFill="1" applyBorder="1" applyAlignment="1" quotePrefix="1">
      <alignment horizontal="right" vertical="center" readingOrder="2"/>
    </xf>
    <xf numFmtId="1" fontId="16" fillId="0" borderId="50" xfId="0" applyNumberFormat="1" applyFont="1" applyFill="1" applyBorder="1" applyAlignment="1">
      <alignment horizontal="right" vertical="center" readingOrder="2"/>
    </xf>
    <xf numFmtId="0" fontId="16" fillId="0" borderId="22" xfId="0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readingOrder="2"/>
    </xf>
    <xf numFmtId="0" fontId="16" fillId="0" borderId="51" xfId="0" applyFont="1" applyFill="1" applyBorder="1" applyAlignment="1" quotePrefix="1">
      <alignment horizontal="right" vertical="center" readingOrder="2"/>
    </xf>
    <xf numFmtId="1" fontId="16" fillId="0" borderId="23" xfId="0" applyNumberFormat="1" applyFont="1" applyFill="1" applyBorder="1" applyAlignment="1">
      <alignment horizontal="right" vertical="center" readingOrder="2"/>
    </xf>
    <xf numFmtId="1" fontId="16" fillId="0" borderId="50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>
      <alignment horizontal="right" vertical="center" readingOrder="2"/>
    </xf>
    <xf numFmtId="1" fontId="16" fillId="0" borderId="25" xfId="0" applyNumberFormat="1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 quotePrefix="1">
      <alignment horizontal="right" vertical="center" readingOrder="2"/>
    </xf>
    <xf numFmtId="1" fontId="25" fillId="0" borderId="46" xfId="0" applyNumberFormat="1" applyFont="1" applyFill="1" applyBorder="1" applyAlignment="1" quotePrefix="1">
      <alignment horizontal="right" vertical="center" readingOrder="2"/>
    </xf>
    <xf numFmtId="0" fontId="0" fillId="0" borderId="27" xfId="0" applyFont="1" applyFill="1" applyBorder="1" applyAlignment="1">
      <alignment readingOrder="2"/>
    </xf>
    <xf numFmtId="0" fontId="16" fillId="0" borderId="27" xfId="0" applyFont="1" applyFill="1" applyBorder="1" applyAlignment="1">
      <alignment readingOrder="2"/>
    </xf>
    <xf numFmtId="0" fontId="16" fillId="0" borderId="0" xfId="0" applyFont="1" applyFill="1" applyBorder="1" applyAlignment="1">
      <alignment horizontal="right" readingOrder="2"/>
    </xf>
    <xf numFmtId="0" fontId="16" fillId="0" borderId="44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 quotePrefix="1">
      <alignment horizontal="right" readingOrder="2"/>
    </xf>
    <xf numFmtId="0" fontId="16" fillId="0" borderId="0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>
      <alignment horizontal="right" readingOrder="2"/>
    </xf>
    <xf numFmtId="1" fontId="16" fillId="0" borderId="0" xfId="0" applyNumberFormat="1" applyFont="1" applyFill="1" applyBorder="1" applyAlignment="1" quotePrefix="1">
      <alignment horizontal="right" vertical="center" readingOrder="2"/>
    </xf>
    <xf numFmtId="1" fontId="16" fillId="0" borderId="44" xfId="0" applyNumberFormat="1" applyFont="1" applyFill="1" applyBorder="1" applyAlignment="1" quotePrefix="1">
      <alignment horizontal="right" vertical="center" readingOrder="2"/>
    </xf>
    <xf numFmtId="1" fontId="16" fillId="0" borderId="29" xfId="0" applyNumberFormat="1" applyFont="1" applyFill="1" applyBorder="1" applyAlignment="1" quotePrefix="1">
      <alignment horizontal="right" vertical="center" readingOrder="2"/>
    </xf>
    <xf numFmtId="0" fontId="16" fillId="0" borderId="32" xfId="0" applyFont="1" applyFill="1" applyBorder="1" applyAlignment="1" quotePrefix="1">
      <alignment horizontal="right" readingOrder="2"/>
    </xf>
    <xf numFmtId="1" fontId="16" fillId="0" borderId="44" xfId="0" applyNumberFormat="1" applyFont="1" applyFill="1" applyBorder="1" applyAlignment="1">
      <alignment horizontal="right" vertical="center" readingOrder="2"/>
    </xf>
    <xf numFmtId="1" fontId="16" fillId="0" borderId="29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vertical="center" readingOrder="2"/>
    </xf>
    <xf numFmtId="0" fontId="16" fillId="0" borderId="23" xfId="0" applyFont="1" applyFill="1" applyBorder="1" applyAlignment="1" quotePrefix="1">
      <alignment horizontal="right" readingOrder="2"/>
    </xf>
    <xf numFmtId="0" fontId="16" fillId="0" borderId="47" xfId="0" applyFont="1" applyFill="1" applyBorder="1" applyAlignment="1" quotePrefix="1">
      <alignment horizontal="right" readingOrder="2"/>
    </xf>
    <xf numFmtId="0" fontId="16" fillId="0" borderId="49" xfId="0" applyFont="1" applyFill="1" applyBorder="1" applyAlignment="1" quotePrefix="1">
      <alignment horizontal="right" readingOrder="2"/>
    </xf>
    <xf numFmtId="0" fontId="16" fillId="0" borderId="37" xfId="0" applyFont="1" applyFill="1" applyBorder="1" applyAlignment="1" quotePrefix="1">
      <alignment horizontal="right" readingOrder="2"/>
    </xf>
    <xf numFmtId="0" fontId="16" fillId="0" borderId="24" xfId="0" applyFont="1" applyFill="1" applyBorder="1" applyAlignment="1" quotePrefix="1">
      <alignment horizontal="right" readingOrder="2"/>
    </xf>
    <xf numFmtId="0" fontId="16" fillId="0" borderId="48" xfId="0" applyFont="1" applyFill="1" applyBorder="1" applyAlignment="1" quotePrefix="1">
      <alignment horizontal="right" readingOrder="2"/>
    </xf>
    <xf numFmtId="0" fontId="16" fillId="0" borderId="25" xfId="0" applyFont="1" applyFill="1" applyBorder="1" applyAlignment="1" quotePrefix="1">
      <alignment horizontal="right" readingOrder="2"/>
    </xf>
    <xf numFmtId="0" fontId="16" fillId="0" borderId="22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6" fillId="0" borderId="47" xfId="0" applyNumberFormat="1" applyFont="1" applyFill="1" applyBorder="1" applyAlignment="1">
      <alignment horizontal="right" vertical="center" readingOrder="2"/>
    </xf>
    <xf numFmtId="1" fontId="16" fillId="0" borderId="48" xfId="0" applyNumberFormat="1" applyFont="1" applyFill="1" applyBorder="1" applyAlignment="1">
      <alignment horizontal="right" vertical="center" readingOrder="2"/>
    </xf>
    <xf numFmtId="1" fontId="16" fillId="0" borderId="49" xfId="0" applyNumberFormat="1" applyFont="1" applyFill="1" applyBorder="1" applyAlignment="1">
      <alignment horizontal="right" vertical="center" readingOrder="2"/>
    </xf>
    <xf numFmtId="1" fontId="16" fillId="0" borderId="22" xfId="0" applyNumberFormat="1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readingOrder="2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2" xfId="0" applyFont="1" applyFill="1" applyBorder="1" applyAlignment="1">
      <alignment vertical="center"/>
    </xf>
    <xf numFmtId="173" fontId="20" fillId="0" borderId="53" xfId="0" applyNumberFormat="1" applyFont="1" applyFill="1" applyBorder="1" applyAlignment="1">
      <alignment vertical="center" wrapText="1" readingOrder="2"/>
    </xf>
    <xf numFmtId="1" fontId="20" fillId="0" borderId="45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horizontal="right" vertical="center" wrapText="1" readingOrder="2"/>
    </xf>
    <xf numFmtId="173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>
      <alignment horizontal="right" vertical="center" readingOrder="2"/>
    </xf>
    <xf numFmtId="0" fontId="16" fillId="0" borderId="51" xfId="0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>
      <alignment horizontal="right" vertical="center" readingOrder="2"/>
    </xf>
    <xf numFmtId="173" fontId="20" fillId="0" borderId="23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>
      <alignment horizontal="right" vertical="center" readingOrder="2"/>
    </xf>
    <xf numFmtId="1" fontId="20" fillId="0" borderId="37" xfId="0" applyNumberFormat="1" applyFont="1" applyFill="1" applyBorder="1" applyAlignment="1">
      <alignment horizontal="right" vertical="center" readingOrder="2"/>
    </xf>
    <xf numFmtId="173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 readingOrder="2"/>
    </xf>
    <xf numFmtId="172" fontId="20" fillId="0" borderId="53" xfId="0" applyNumberFormat="1" applyFont="1" applyFill="1" applyBorder="1" applyAlignment="1">
      <alignment horizontal="right" vertical="center" readingOrder="2"/>
    </xf>
    <xf numFmtId="172" fontId="20" fillId="0" borderId="45" xfId="0" applyNumberFormat="1" applyFont="1" applyFill="1" applyBorder="1" applyAlignment="1">
      <alignment horizontal="right" vertical="center" readingOrder="2"/>
    </xf>
    <xf numFmtId="1" fontId="20" fillId="0" borderId="45" xfId="0" applyNumberFormat="1" applyFont="1" applyFill="1" applyBorder="1" applyAlignment="1">
      <alignment horizontal="right" vertical="center" readingOrder="2"/>
    </xf>
    <xf numFmtId="172" fontId="20" fillId="0" borderId="54" xfId="0" applyNumberFormat="1" applyFont="1" applyFill="1" applyBorder="1" applyAlignment="1">
      <alignment horizontal="right" vertical="center" readingOrder="2"/>
    </xf>
    <xf numFmtId="172" fontId="20" fillId="0" borderId="28" xfId="0" applyNumberFormat="1" applyFont="1" applyFill="1" applyBorder="1" applyAlignment="1">
      <alignment horizontal="right" vertical="center" readingOrder="2"/>
    </xf>
    <xf numFmtId="172" fontId="20" fillId="0" borderId="30" xfId="0" applyNumberFormat="1" applyFont="1" applyFill="1" applyBorder="1" applyAlignment="1">
      <alignment horizontal="right" vertical="center" readingOrder="2"/>
    </xf>
    <xf numFmtId="172" fontId="20" fillId="0" borderId="33" xfId="0" applyNumberFormat="1" applyFont="1" applyFill="1" applyBorder="1" applyAlignment="1">
      <alignment horizontal="right" vertical="center" readingOrder="2"/>
    </xf>
    <xf numFmtId="172" fontId="20" fillId="0" borderId="34" xfId="0" applyNumberFormat="1" applyFont="1" applyFill="1" applyBorder="1" applyAlignment="1">
      <alignment horizontal="right" vertical="center" readingOrder="2"/>
    </xf>
    <xf numFmtId="172" fontId="20" fillId="0" borderId="55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22" xfId="0" applyNumberFormat="1" applyFont="1" applyFill="1" applyBorder="1" applyAlignment="1">
      <alignment horizontal="right" vertical="center" readingOrder="2"/>
    </xf>
    <xf numFmtId="173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>
      <alignment horizontal="right" vertical="center" readingOrder="2"/>
    </xf>
    <xf numFmtId="2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 quotePrefix="1">
      <alignment horizontal="right" vertical="center" readingOrder="2"/>
    </xf>
    <xf numFmtId="1" fontId="20" fillId="0" borderId="47" xfId="0" applyNumberFormat="1" applyFont="1" applyBorder="1" applyAlignment="1">
      <alignment horizontal="right" vertical="center" readingOrder="2"/>
    </xf>
    <xf numFmtId="1" fontId="20" fillId="0" borderId="24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 quotePrefix="1">
      <alignment horizontal="right" vertical="center" readingOrder="2"/>
    </xf>
    <xf numFmtId="0" fontId="16" fillId="0" borderId="52" xfId="0" applyFont="1" applyFill="1" applyBorder="1" applyAlignment="1">
      <alignment horizontal="right" vertical="center"/>
    </xf>
    <xf numFmtId="1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4" xfId="0" applyNumberFormat="1" applyFont="1" applyBorder="1" applyAlignment="1" quotePrefix="1">
      <alignment horizontal="right" vertical="center" readingOrder="2"/>
    </xf>
    <xf numFmtId="1" fontId="20" fillId="0" borderId="56" xfId="0" applyNumberFormat="1" applyFont="1" applyFill="1" applyBorder="1" applyAlignment="1">
      <alignment horizontal="right" vertical="center" readingOrder="2"/>
    </xf>
    <xf numFmtId="1" fontId="20" fillId="0" borderId="44" xfId="0" applyNumberFormat="1" applyFont="1" applyFill="1" applyBorder="1" applyAlignment="1">
      <alignment horizontal="right" vertical="center" readingOrder="2"/>
    </xf>
    <xf numFmtId="1" fontId="20" fillId="0" borderId="23" xfId="0" applyNumberFormat="1" applyFont="1" applyBorder="1" applyAlignment="1">
      <alignment horizontal="right" vertical="center" readingOrder="2"/>
    </xf>
    <xf numFmtId="172" fontId="20" fillId="0" borderId="24" xfId="0" applyNumberFormat="1" applyFont="1" applyBorder="1" applyAlignment="1">
      <alignment horizontal="right" vertical="center" readingOrder="2"/>
    </xf>
    <xf numFmtId="172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vertical="center"/>
    </xf>
    <xf numFmtId="0" fontId="16" fillId="0" borderId="57" xfId="0" applyFont="1" applyFill="1" applyBorder="1" applyAlignment="1">
      <alignment vertical="center"/>
    </xf>
    <xf numFmtId="1" fontId="20" fillId="0" borderId="23" xfId="0" applyNumberFormat="1" applyFont="1" applyBorder="1" applyAlignment="1" quotePrefix="1">
      <alignment horizontal="right" vertical="center" readingOrder="2"/>
    </xf>
    <xf numFmtId="172" fontId="20" fillId="0" borderId="37" xfId="0" applyNumberFormat="1" applyFont="1" applyBorder="1" applyAlignment="1">
      <alignment horizontal="right" vertical="center" readingOrder="2"/>
    </xf>
    <xf numFmtId="173" fontId="20" fillId="0" borderId="33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 quotePrefix="1">
      <alignment horizontal="right" vertical="center" readingOrder="2"/>
    </xf>
    <xf numFmtId="173" fontId="20" fillId="0" borderId="35" xfId="0" applyNumberFormat="1" applyFont="1" applyFill="1" applyBorder="1" applyAlignment="1">
      <alignment horizontal="right" vertical="center" readingOrder="2"/>
    </xf>
    <xf numFmtId="0" fontId="17" fillId="0" borderId="58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1" fillId="0" borderId="30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 applyProtection="1">
      <alignment horizontal="right" vertical="center" readingOrder="2"/>
      <protection/>
    </xf>
    <xf numFmtId="1" fontId="21" fillId="0" borderId="37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 indent="1"/>
    </xf>
    <xf numFmtId="0" fontId="21" fillId="0" borderId="29" xfId="0" applyFont="1" applyBorder="1" applyAlignment="1" quotePrefix="1">
      <alignment horizontal="right" vertical="center" readingOrder="2"/>
    </xf>
    <xf numFmtId="1" fontId="21" fillId="0" borderId="27" xfId="0" applyNumberFormat="1" applyFont="1" applyFill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indent="1"/>
    </xf>
    <xf numFmtId="0" fontId="21" fillId="0" borderId="30" xfId="0" applyFont="1" applyFill="1" applyBorder="1" applyAlignment="1">
      <alignment horizontal="right" vertical="top" readingOrder="2"/>
    </xf>
    <xf numFmtId="0" fontId="21" fillId="0" borderId="30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1" fillId="0" borderId="27" xfId="0" applyFont="1" applyFill="1" applyBorder="1" applyAlignment="1">
      <alignment horizontal="right" vertical="center" readingOrder="2"/>
    </xf>
    <xf numFmtId="0" fontId="21" fillId="0" borderId="46" xfId="0" applyFont="1" applyBorder="1" applyAlignment="1">
      <alignment horizontal="right" vertical="center" readingOrder="2"/>
    </xf>
    <xf numFmtId="0" fontId="21" fillId="0" borderId="35" xfId="0" applyFont="1" applyFill="1" applyBorder="1" applyAlignment="1">
      <alignment horizontal="right" vertical="center" indent="1"/>
    </xf>
    <xf numFmtId="1" fontId="21" fillId="0" borderId="34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 quotePrefix="1">
      <alignment horizontal="right" vertical="center" readingOrder="2"/>
    </xf>
    <xf numFmtId="0" fontId="21" fillId="0" borderId="55" xfId="0" applyFont="1" applyFill="1" applyBorder="1" applyAlignment="1">
      <alignment horizontal="right" vertical="center" readingOrder="2"/>
    </xf>
    <xf numFmtId="0" fontId="21" fillId="0" borderId="49" xfId="0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27" fillId="0" borderId="0" xfId="59" applyFont="1">
      <alignment/>
      <protection/>
    </xf>
    <xf numFmtId="0" fontId="27" fillId="0" borderId="59" xfId="59" applyFont="1" applyBorder="1" applyAlignment="1">
      <alignment vertical="center"/>
      <protection/>
    </xf>
    <xf numFmtId="0" fontId="26" fillId="0" borderId="59" xfId="59" applyFont="1" applyBorder="1" applyAlignment="1">
      <alignment vertical="center"/>
      <protection/>
    </xf>
    <xf numFmtId="0" fontId="26" fillId="0" borderId="0" xfId="59" applyFont="1">
      <alignment/>
      <protection/>
    </xf>
    <xf numFmtId="0" fontId="3" fillId="0" borderId="43" xfId="59" applyFont="1" applyBorder="1" applyAlignment="1">
      <alignment horizontal="center" vertical="center"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60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54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7" xfId="59" applyFont="1" applyBorder="1" applyAlignment="1">
      <alignment horizontal="right" vertical="center" indent="1"/>
      <protection/>
    </xf>
    <xf numFmtId="173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30" xfId="59" applyNumberFormat="1" applyFont="1" applyBorder="1" applyAlignment="1" quotePrefix="1">
      <alignment horizontal="right" vertical="center" indent="1" readingOrder="2"/>
      <protection/>
    </xf>
    <xf numFmtId="173" fontId="3" fillId="0" borderId="27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 quotePrefix="1">
      <alignment horizontal="right" vertical="center" readingOrder="2"/>
      <protection/>
    </xf>
    <xf numFmtId="173" fontId="3" fillId="0" borderId="46" xfId="59" applyNumberFormat="1" applyFont="1" applyBorder="1" applyAlignment="1" quotePrefix="1">
      <alignment horizontal="right" vertical="center" indent="1" readingOrder="2"/>
      <protection/>
    </xf>
    <xf numFmtId="1" fontId="3" fillId="0" borderId="29" xfId="59" applyNumberFormat="1" applyFont="1" applyBorder="1" applyAlignment="1">
      <alignment horizontal="right" vertical="center" indent="1" readingOrder="2"/>
      <protection/>
    </xf>
    <xf numFmtId="173" fontId="3" fillId="0" borderId="27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9" xfId="59" applyNumberFormat="1" applyFont="1" applyBorder="1" applyAlignment="1">
      <alignment horizontal="right" vertical="center" indent="1" readingOrder="2"/>
      <protection/>
    </xf>
    <xf numFmtId="1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>
      <alignment horizontal="right" vertical="center" readingOrder="2"/>
      <protection/>
    </xf>
    <xf numFmtId="1" fontId="3" fillId="0" borderId="30" xfId="59" applyNumberFormat="1" applyFont="1" applyBorder="1" applyAlignment="1" quotePrefix="1">
      <alignment horizontal="right" vertical="center" indent="1" readingOrder="2"/>
      <protection/>
    </xf>
    <xf numFmtId="0" fontId="3" fillId="0" borderId="27" xfId="59" applyFont="1" applyBorder="1" applyAlignment="1">
      <alignment horizontal="right" vertical="center" indent="1" readingOrder="1"/>
      <protection/>
    </xf>
    <xf numFmtId="172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35" xfId="59" applyFont="1" applyBorder="1" applyAlignment="1">
      <alignment horizontal="right" vertical="center" indent="1"/>
      <protection/>
    </xf>
    <xf numFmtId="2" fontId="3" fillId="0" borderId="62" xfId="59" applyNumberFormat="1" applyFont="1" applyBorder="1" applyAlignment="1">
      <alignment horizontal="right" vertical="center" indent="1" readingOrder="2"/>
      <protection/>
    </xf>
    <xf numFmtId="1" fontId="3" fillId="0" borderId="34" xfId="59" applyNumberFormat="1" applyFont="1" applyBorder="1" applyAlignment="1">
      <alignment horizontal="right" vertical="center" indent="1" readingOrder="2"/>
      <protection/>
    </xf>
    <xf numFmtId="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5" xfId="59" applyNumberFormat="1" applyFont="1" applyBorder="1" applyAlignment="1">
      <alignment horizontal="right" vertical="center" readingOrder="2"/>
      <protection/>
    </xf>
    <xf numFmtId="0" fontId="3" fillId="0" borderId="35" xfId="59" applyFont="1" applyFill="1" applyBorder="1" applyAlignment="1">
      <alignment horizontal="center" vertical="center"/>
      <protection/>
    </xf>
    <xf numFmtId="173" fontId="3" fillId="0" borderId="62" xfId="59" applyNumberFormat="1" applyFont="1" applyFill="1" applyBorder="1" applyAlignment="1">
      <alignment horizontal="right" vertical="center" indent="1" readingOrder="2"/>
      <protection/>
    </xf>
    <xf numFmtId="1" fontId="3" fillId="0" borderId="34" xfId="59" applyNumberFormat="1" applyFont="1" applyFill="1" applyBorder="1" applyAlignment="1">
      <alignment horizontal="right" vertical="center" indent="1" readingOrder="2"/>
      <protection/>
    </xf>
    <xf numFmtId="172" fontId="3" fillId="0" borderId="34" xfId="59" applyNumberFormat="1" applyFont="1" applyFill="1" applyBorder="1" applyAlignment="1">
      <alignment horizontal="right" vertical="center" indent="1" readingOrder="2"/>
      <protection/>
    </xf>
    <xf numFmtId="1" fontId="3" fillId="0" borderId="55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5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5" fillId="0" borderId="34" xfId="0" applyNumberFormat="1" applyFont="1" applyFill="1" applyBorder="1" applyAlignment="1">
      <alignment horizontal="right" vertical="center" readingOrder="2"/>
    </xf>
    <xf numFmtId="172" fontId="75" fillId="0" borderId="34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0" fillId="0" borderId="45" xfId="0" applyNumberFormat="1" applyFont="1" applyFill="1" applyBorder="1" applyAlignment="1">
      <alignment horizontal="right" vertical="center" wrapText="1" readingOrder="2"/>
    </xf>
    <xf numFmtId="1" fontId="21" fillId="0" borderId="29" xfId="0" applyNumberFormat="1" applyFont="1" applyFill="1" applyBorder="1" applyAlignment="1">
      <alignment horizontal="right" vertical="center" wrapText="1" readingOrder="2"/>
    </xf>
    <xf numFmtId="0" fontId="20" fillId="0" borderId="26" xfId="0" applyNumberFormat="1" applyFont="1" applyFill="1" applyBorder="1" applyAlignment="1">
      <alignment horizontal="right" vertical="center" readingOrder="2"/>
    </xf>
    <xf numFmtId="0" fontId="20" fillId="0" borderId="27" xfId="0" applyNumberFormat="1" applyFont="1" applyFill="1" applyBorder="1" applyAlignment="1">
      <alignment horizontal="right" vertical="center" readingOrder="2"/>
    </xf>
    <xf numFmtId="0" fontId="20" fillId="0" borderId="35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1" fillId="0" borderId="45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>
      <alignment horizontal="right" vertical="center" readingOrder="2"/>
    </xf>
    <xf numFmtId="172" fontId="21" fillId="0" borderId="29" xfId="0" applyNumberFormat="1" applyFont="1" applyFill="1" applyBorder="1" applyAlignment="1">
      <alignment vertical="center" wrapText="1" readingOrder="2"/>
    </xf>
    <xf numFmtId="1" fontId="21" fillId="0" borderId="34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 quotePrefix="1">
      <alignment horizontal="right" vertical="center" readingOrder="2"/>
    </xf>
    <xf numFmtId="1" fontId="21" fillId="0" borderId="24" xfId="0" applyNumberFormat="1" applyFont="1" applyBorder="1" applyAlignment="1">
      <alignment horizontal="right" vertical="center" readingOrder="2"/>
    </xf>
    <xf numFmtId="172" fontId="21" fillId="0" borderId="45" xfId="0" applyNumberFormat="1" applyFont="1" applyFill="1" applyBorder="1" applyAlignment="1">
      <alignment vertical="center" wrapText="1" readingOrder="2"/>
    </xf>
    <xf numFmtId="172" fontId="21" fillId="0" borderId="24" xfId="0" applyNumberFormat="1" applyFont="1" applyBorder="1" applyAlignment="1">
      <alignment horizontal="right" vertical="center" readingOrder="2"/>
    </xf>
    <xf numFmtId="1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3" fillId="0" borderId="26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 applyAlignment="1">
      <alignment horizontal="right" vertical="center" readingOrder="2"/>
    </xf>
    <xf numFmtId="0" fontId="3" fillId="0" borderId="30" xfId="0" applyFont="1" applyBorder="1" applyAlignment="1" quotePrefix="1">
      <alignment horizontal="right" vertical="center" readingOrder="2"/>
    </xf>
    <xf numFmtId="1" fontId="3" fillId="0" borderId="30" xfId="0" applyNumberFormat="1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0" fontId="3" fillId="0" borderId="27" xfId="0" applyFont="1" applyBorder="1" applyAlignment="1">
      <alignment horizontal="right" vertical="center" indent="1"/>
    </xf>
    <xf numFmtId="0" fontId="3" fillId="0" borderId="46" xfId="0" applyFont="1" applyBorder="1" applyAlignment="1" quotePrefix="1">
      <alignment horizontal="right" vertical="center" readingOrder="2"/>
    </xf>
    <xf numFmtId="0" fontId="21" fillId="0" borderId="46" xfId="0" applyFont="1" applyBorder="1" applyAlignment="1" quotePrefix="1">
      <alignment horizontal="right" vertical="center" readingOrder="2"/>
    </xf>
    <xf numFmtId="0" fontId="21" fillId="0" borderId="29" xfId="0" applyFont="1" applyBorder="1" applyAlignment="1">
      <alignment horizontal="right" vertical="center" readingOrder="2"/>
    </xf>
    <xf numFmtId="0" fontId="21" fillId="0" borderId="30" xfId="0" applyFont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 quotePrefix="1">
      <alignment horizontal="right" vertical="center" readingOrder="2"/>
    </xf>
    <xf numFmtId="0" fontId="21" fillId="0" borderId="30" xfId="0" applyFont="1" applyBorder="1" applyAlignment="1" quotePrefix="1">
      <alignment horizontal="right" vertical="center" readingOrder="2"/>
    </xf>
    <xf numFmtId="0" fontId="30" fillId="0" borderId="35" xfId="0" applyFont="1" applyBorder="1" applyAlignment="1">
      <alignment horizontal="right" vertical="center" indent="1"/>
    </xf>
    <xf numFmtId="0" fontId="21" fillId="0" borderId="62" xfId="0" applyFont="1" applyBorder="1" applyAlignment="1">
      <alignment horizontal="right" vertical="center" readingOrder="2"/>
    </xf>
    <xf numFmtId="0" fontId="21" fillId="0" borderId="55" xfId="0" applyFont="1" applyBorder="1" applyAlignment="1">
      <alignment horizontal="right" vertical="center" readingOrder="2"/>
    </xf>
    <xf numFmtId="0" fontId="21" fillId="0" borderId="55" xfId="0" applyFont="1" applyBorder="1" applyAlignment="1" quotePrefix="1">
      <alignment horizontal="right" vertical="center" readingOrder="2"/>
    </xf>
    <xf numFmtId="0" fontId="21" fillId="0" borderId="35" xfId="0" applyFont="1" applyBorder="1" applyAlignment="1">
      <alignment horizontal="right" vertical="center" readingOrder="2"/>
    </xf>
    <xf numFmtId="0" fontId="21" fillId="0" borderId="34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 readingOrder="2"/>
    </xf>
    <xf numFmtId="0" fontId="21" fillId="0" borderId="24" xfId="0" applyFont="1" applyBorder="1" applyAlignment="1">
      <alignment horizontal="right" vertical="center" readingOrder="2"/>
    </xf>
    <xf numFmtId="0" fontId="21" fillId="0" borderId="37" xfId="0" applyFont="1" applyBorder="1" applyAlignment="1">
      <alignment horizontal="right" vertical="center" readingOrder="2"/>
    </xf>
    <xf numFmtId="0" fontId="21" fillId="0" borderId="22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6" fillId="0" borderId="59" xfId="0" applyFont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73" fontId="17" fillId="0" borderId="0" xfId="0" applyNumberFormat="1" applyFont="1" applyFill="1" applyAlignment="1">
      <alignment vertical="center"/>
    </xf>
    <xf numFmtId="1" fontId="7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3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34" xfId="60" applyNumberFormat="1" applyFont="1" applyFill="1" applyBorder="1" applyAlignment="1">
      <alignment horizontal="center" vertical="center" textRotation="90"/>
      <protection/>
    </xf>
    <xf numFmtId="1" fontId="17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51" xfId="60" applyNumberFormat="1" applyFont="1" applyFill="1" applyBorder="1" applyAlignment="1">
      <alignment horizontal="center" vertical="center" textRotation="90"/>
      <protection/>
    </xf>
    <xf numFmtId="0" fontId="17" fillId="0" borderId="58" xfId="0" applyFont="1" applyFill="1" applyBorder="1" applyAlignment="1" quotePrefix="1">
      <alignment horizontal="right" vertical="center" readingOrder="2"/>
    </xf>
    <xf numFmtId="1" fontId="17" fillId="0" borderId="54" xfId="0" applyNumberFormat="1" applyFont="1" applyFill="1" applyBorder="1" applyAlignment="1" quotePrefix="1">
      <alignment horizontal="right" vertical="center" readingOrder="2"/>
    </xf>
    <xf numFmtId="1" fontId="17" fillId="0" borderId="61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>
      <alignment horizontal="right" readingOrder="2"/>
    </xf>
    <xf numFmtId="1" fontId="17" fillId="0" borderId="28" xfId="0" applyNumberFormat="1" applyFont="1" applyFill="1" applyBorder="1" applyAlignment="1" quotePrefix="1">
      <alignment horizontal="right" vertical="center" readingOrder="2"/>
    </xf>
    <xf numFmtId="0" fontId="17" fillId="0" borderId="0" xfId="0" applyFont="1" applyFill="1" applyBorder="1" applyAlignment="1">
      <alignment horizontal="right" vertical="center" readingOrder="2"/>
    </xf>
    <xf numFmtId="1" fontId="17" fillId="0" borderId="30" xfId="0" applyNumberFormat="1" applyFont="1" applyFill="1" applyBorder="1" applyAlignment="1" quotePrefix="1">
      <alignment horizontal="right" vertical="center" readingOrder="2"/>
    </xf>
    <xf numFmtId="1" fontId="17" fillId="0" borderId="46" xfId="0" applyNumberFormat="1" applyFont="1" applyFill="1" applyBorder="1" applyAlignment="1" quotePrefix="1">
      <alignment horizontal="right" vertical="center" readingOrder="2"/>
    </xf>
    <xf numFmtId="1" fontId="34" fillId="0" borderId="0" xfId="58" applyNumberFormat="1" applyFont="1" applyFill="1" applyBorder="1" applyAlignment="1" quotePrefix="1">
      <alignment horizontal="right" vertical="center" readingOrder="2"/>
      <protection/>
    </xf>
    <xf numFmtId="1" fontId="17" fillId="0" borderId="27" xfId="0" applyNumberFormat="1" applyFont="1" applyFill="1" applyBorder="1" applyAlignment="1" quotePrefix="1">
      <alignment horizontal="right" vertical="center" readingOrder="2"/>
    </xf>
    <xf numFmtId="1" fontId="17" fillId="0" borderId="27" xfId="0" applyNumberFormat="1" applyFont="1" applyFill="1" applyBorder="1" applyAlignment="1">
      <alignment horizontal="right" readingOrder="2"/>
    </xf>
    <xf numFmtId="1" fontId="34" fillId="0" borderId="30" xfId="58" applyNumberFormat="1" applyFont="1" applyFill="1" applyBorder="1" applyAlignment="1" quotePrefix="1">
      <alignment horizontal="right" vertical="center" readingOrder="2"/>
      <protection/>
    </xf>
    <xf numFmtId="1" fontId="34" fillId="0" borderId="27" xfId="58" applyNumberFormat="1" applyFont="1" applyFill="1" applyBorder="1" applyAlignment="1" quotePrefix="1">
      <alignment horizontal="right" vertical="center" readingOrder="2"/>
      <protection/>
    </xf>
    <xf numFmtId="1" fontId="34" fillId="0" borderId="28" xfId="58" applyNumberFormat="1" applyFont="1" applyFill="1" applyBorder="1" applyAlignment="1" quotePrefix="1">
      <alignment horizontal="right" vertical="center" readingOrder="2"/>
      <protection/>
    </xf>
    <xf numFmtId="0" fontId="17" fillId="0" borderId="0" xfId="0" applyFont="1" applyFill="1" applyBorder="1" applyAlignment="1" quotePrefix="1">
      <alignment horizontal="right" vertical="center" readingOrder="2"/>
    </xf>
    <xf numFmtId="1" fontId="17" fillId="0" borderId="33" xfId="0" applyNumberFormat="1" applyFont="1" applyFill="1" applyBorder="1" applyAlignment="1" quotePrefix="1">
      <alignment horizontal="right" vertical="center" readingOrder="2"/>
    </xf>
    <xf numFmtId="1" fontId="17" fillId="0" borderId="55" xfId="0" applyNumberFormat="1" applyFont="1" applyFill="1" applyBorder="1" applyAlignment="1" quotePrefix="1">
      <alignment horizontal="right" vertical="center" readingOrder="2"/>
    </xf>
    <xf numFmtId="1" fontId="17" fillId="0" borderId="62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>
      <alignment horizontal="right" readingOrder="2"/>
    </xf>
    <xf numFmtId="0" fontId="17" fillId="0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right" vertical="center" readingOrder="2"/>
    </xf>
    <xf numFmtId="1" fontId="17" fillId="0" borderId="48" xfId="0" applyNumberFormat="1" applyFont="1" applyFill="1" applyBorder="1" applyAlignment="1">
      <alignment horizontal="right" vertical="center" readingOrder="2"/>
    </xf>
    <xf numFmtId="1" fontId="17" fillId="0" borderId="37" xfId="0" applyNumberFormat="1" applyFont="1" applyFill="1" applyBorder="1" applyAlignment="1">
      <alignment horizontal="right" vertical="center" readingOrder="2"/>
    </xf>
    <xf numFmtId="1" fontId="17" fillId="0" borderId="47" xfId="0" applyNumberFormat="1" applyFont="1" applyFill="1" applyBorder="1" applyAlignment="1">
      <alignment horizontal="right" vertical="center" readingOrder="2"/>
    </xf>
    <xf numFmtId="1" fontId="17" fillId="0" borderId="22" xfId="0" applyNumberFormat="1" applyFont="1" applyFill="1" applyBorder="1" applyAlignment="1">
      <alignment horizontal="right" vertical="center" readingOrder="2"/>
    </xf>
    <xf numFmtId="1" fontId="17" fillId="0" borderId="50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9" xfId="61" applyFont="1" applyFill="1" applyBorder="1" applyAlignment="1">
      <alignment horizontal="right" vertical="center"/>
      <protection/>
    </xf>
    <xf numFmtId="0" fontId="3" fillId="0" borderId="59" xfId="61" applyFont="1" applyFill="1" applyBorder="1" applyAlignment="1">
      <alignment horizontal="right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horizontal="right" vertical="center" indent="1" readingOrder="2"/>
      <protection/>
    </xf>
    <xf numFmtId="1" fontId="16" fillId="0" borderId="28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 quotePrefix="1">
      <alignment horizontal="right" vertical="center" readingOrder="2"/>
      <protection/>
    </xf>
    <xf numFmtId="1" fontId="16" fillId="0" borderId="30" xfId="61" applyNumberFormat="1" applyFont="1" applyFill="1" applyBorder="1" applyAlignment="1" quotePrefix="1">
      <alignment horizontal="right" vertical="center" readingOrder="2"/>
      <protection/>
    </xf>
    <xf numFmtId="1" fontId="16" fillId="0" borderId="31" xfId="61" applyNumberFormat="1" applyFont="1" applyFill="1" applyBorder="1" applyAlignment="1">
      <alignment horizontal="right" vertical="center" readingOrder="2"/>
      <protection/>
    </xf>
    <xf numFmtId="1" fontId="16" fillId="0" borderId="28" xfId="61" applyNumberFormat="1" applyFont="1" applyFill="1" applyBorder="1" applyAlignment="1">
      <alignment horizontal="right" vertical="center" readingOrder="2"/>
      <protection/>
    </xf>
    <xf numFmtId="1" fontId="16" fillId="0" borderId="30" xfId="61" applyNumberFormat="1" applyFont="1" applyFill="1" applyBorder="1" applyAlignment="1">
      <alignment horizontal="right" vertical="center" readingOrder="2"/>
      <protection/>
    </xf>
    <xf numFmtId="1" fontId="16" fillId="0" borderId="31" xfId="61" applyNumberFormat="1" applyFont="1" applyFill="1" applyBorder="1" applyAlignment="1" quotePrefix="1">
      <alignment horizontal="right" vertical="center" readingOrder="2"/>
      <protection/>
    </xf>
    <xf numFmtId="1" fontId="16" fillId="0" borderId="26" xfId="61" applyNumberFormat="1" applyFont="1" applyFill="1" applyBorder="1" applyAlignment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horizontal="right" vertical="center" readingOrder="2"/>
      <protection/>
    </xf>
    <xf numFmtId="1" fontId="16" fillId="0" borderId="27" xfId="61" applyNumberFormat="1" applyFont="1" applyFill="1" applyBorder="1" applyAlignment="1">
      <alignment horizontal="right" vertical="center" readingOrder="2"/>
      <protection/>
    </xf>
    <xf numFmtId="0" fontId="0" fillId="0" borderId="27" xfId="62" applyFont="1" applyFill="1" applyBorder="1" applyAlignment="1">
      <alignment horizontal="right" vertical="center" indent="1" readingOrder="2"/>
      <protection/>
    </xf>
    <xf numFmtId="1" fontId="16" fillId="0" borderId="46" xfId="61" applyNumberFormat="1" applyFont="1" applyFill="1" applyBorder="1" applyAlignment="1">
      <alignment horizontal="right" vertical="center" readingOrder="2"/>
      <protection/>
    </xf>
    <xf numFmtId="1" fontId="16" fillId="0" borderId="46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vertical="center" readingOrder="2"/>
      <protection/>
    </xf>
    <xf numFmtId="1" fontId="16" fillId="0" borderId="27" xfId="61" applyNumberFormat="1" applyFont="1" applyFill="1" applyBorder="1" applyAlignment="1" quotePrefix="1">
      <alignment horizontal="right" vertical="center" readingOrder="2"/>
      <protection/>
    </xf>
    <xf numFmtId="1" fontId="16" fillId="0" borderId="0" xfId="61" applyNumberFormat="1" applyFont="1" applyFill="1" applyBorder="1" applyAlignment="1" quotePrefix="1">
      <alignment horizontal="right" vertical="center" readingOrder="2"/>
      <protection/>
    </xf>
    <xf numFmtId="1" fontId="17" fillId="0" borderId="58" xfId="60" applyNumberFormat="1" applyFont="1" applyFill="1" applyBorder="1" applyAlignment="1" applyProtection="1">
      <alignment horizontal="center" vertical="center"/>
      <protection/>
    </xf>
    <xf numFmtId="1" fontId="17" fillId="0" borderId="50" xfId="60" applyNumberFormat="1" applyFont="1" applyFill="1" applyBorder="1" applyAlignment="1">
      <alignment horizontal="center" vertical="center" wrapText="1"/>
      <protection/>
    </xf>
    <xf numFmtId="1" fontId="17" fillId="0" borderId="55" xfId="60" applyNumberFormat="1" applyFont="1" applyFill="1" applyBorder="1" applyAlignment="1">
      <alignment horizontal="center" vertical="center" textRotation="90"/>
      <protection/>
    </xf>
    <xf numFmtId="0" fontId="17" fillId="0" borderId="54" xfId="0" applyFont="1" applyFill="1" applyBorder="1" applyAlignment="1" quotePrefix="1">
      <alignment horizontal="right" vertical="center" readingOrder="2"/>
    </xf>
    <xf numFmtId="0" fontId="17" fillId="0" borderId="30" xfId="0" applyFont="1" applyFill="1" applyBorder="1" applyAlignment="1" quotePrefix="1">
      <alignment horizontal="right" vertical="center" readingOrder="2"/>
    </xf>
    <xf numFmtId="0" fontId="17" fillId="0" borderId="55" xfId="0" applyFont="1" applyFill="1" applyBorder="1" applyAlignment="1" quotePrefix="1">
      <alignment horizontal="right" vertical="center" readingOrder="2"/>
    </xf>
    <xf numFmtId="1" fontId="17" fillId="0" borderId="53" xfId="0" applyNumberFormat="1" applyFont="1" applyFill="1" applyBorder="1" applyAlignment="1" quotePrefix="1">
      <alignment horizontal="right" vertical="center" readingOrder="2"/>
    </xf>
    <xf numFmtId="1" fontId="17" fillId="0" borderId="50" xfId="60" applyNumberFormat="1" applyFont="1" applyFill="1" applyBorder="1" applyAlignment="1">
      <alignment horizontal="center" vertical="center" textRotation="90"/>
      <protection/>
    </xf>
    <xf numFmtId="1" fontId="17" fillId="0" borderId="63" xfId="0" applyNumberFormat="1" applyFont="1" applyFill="1" applyBorder="1" applyAlignment="1" quotePrefix="1">
      <alignment horizontal="right" vertical="center" readingOrder="2"/>
    </xf>
    <xf numFmtId="1" fontId="17" fillId="0" borderId="32" xfId="0" applyNumberFormat="1" applyFont="1" applyFill="1" applyBorder="1" applyAlignment="1" quotePrefix="1">
      <alignment horizontal="right" vertical="center" readingOrder="2"/>
    </xf>
    <xf numFmtId="1" fontId="34" fillId="0" borderId="32" xfId="58" applyNumberFormat="1" applyFont="1" applyFill="1" applyBorder="1" applyAlignment="1" quotePrefix="1">
      <alignment horizontal="right" vertical="center" readingOrder="2"/>
      <protection/>
    </xf>
    <xf numFmtId="1" fontId="17" fillId="0" borderId="57" xfId="0" applyNumberFormat="1" applyFont="1" applyFill="1" applyBorder="1" applyAlignment="1" quotePrefix="1">
      <alignment horizontal="right" vertical="center" readingOrder="2"/>
    </xf>
    <xf numFmtId="1" fontId="16" fillId="0" borderId="22" xfId="60" applyNumberFormat="1" applyFont="1" applyFill="1" applyBorder="1" applyAlignment="1">
      <alignment horizontal="center" vertical="center" wrapText="1"/>
      <protection/>
    </xf>
    <xf numFmtId="1" fontId="17" fillId="0" borderId="35" xfId="60" applyNumberFormat="1" applyFont="1" applyFill="1" applyBorder="1" applyAlignment="1">
      <alignment horizontal="center" vertical="center" textRotation="90"/>
      <protection/>
    </xf>
    <xf numFmtId="1" fontId="17" fillId="0" borderId="61" xfId="0" applyNumberFormat="1" applyFont="1" applyFill="1" applyBorder="1" applyAlignment="1">
      <alignment horizontal="right" vertical="center" readingOrder="2"/>
    </xf>
    <xf numFmtId="1" fontId="34" fillId="0" borderId="46" xfId="58" applyNumberFormat="1" applyFont="1" applyFill="1" applyBorder="1" applyAlignment="1" quotePrefix="1">
      <alignment horizontal="right" vertical="center" readingOrder="2"/>
      <protection/>
    </xf>
    <xf numFmtId="1" fontId="17" fillId="0" borderId="23" xfId="60" applyNumberFormat="1" applyFont="1" applyFill="1" applyBorder="1" applyAlignment="1">
      <alignment horizontal="center" vertical="center" textRotation="90"/>
      <protection/>
    </xf>
    <xf numFmtId="0" fontId="0" fillId="34" borderId="27" xfId="62" applyFont="1" applyFill="1" applyBorder="1" applyAlignment="1">
      <alignment horizontal="right" vertical="center" indent="1" readingOrder="2"/>
      <protection/>
    </xf>
    <xf numFmtId="0" fontId="0" fillId="35" borderId="27" xfId="62" applyFont="1" applyFill="1" applyBorder="1" applyAlignment="1">
      <alignment horizontal="right" vertical="center" indent="1" readingOrder="2"/>
      <protection/>
    </xf>
    <xf numFmtId="0" fontId="0" fillId="36" borderId="27" xfId="62" applyFont="1" applyFill="1" applyBorder="1" applyAlignment="1">
      <alignment horizontal="right" vertical="center" indent="1" readingOrder="2"/>
      <protection/>
    </xf>
    <xf numFmtId="0" fontId="0" fillId="0" borderId="49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21" fillId="4" borderId="23" xfId="0" applyNumberFormat="1" applyFont="1" applyFill="1" applyBorder="1" applyAlignment="1">
      <alignment horizontal="center" vertical="center" wrapText="1"/>
    </xf>
    <xf numFmtId="0" fontId="21" fillId="4" borderId="24" xfId="0" applyNumberFormat="1" applyFont="1" applyFill="1" applyBorder="1" applyAlignment="1">
      <alignment horizontal="center" vertical="center" wrapText="1"/>
    </xf>
    <xf numFmtId="1" fontId="21" fillId="4" borderId="44" xfId="0" applyNumberFormat="1" applyFont="1" applyFill="1" applyBorder="1" applyAlignment="1">
      <alignment horizontal="right" vertical="center" readingOrder="2"/>
    </xf>
    <xf numFmtId="0" fontId="21" fillId="4" borderId="29" xfId="0" applyFont="1" applyFill="1" applyBorder="1" applyAlignment="1" quotePrefix="1">
      <alignment horizontal="right" vertical="center" readingOrder="2"/>
    </xf>
    <xf numFmtId="1" fontId="21" fillId="4" borderId="29" xfId="0" applyNumberFormat="1" applyFont="1" applyFill="1" applyBorder="1" applyAlignment="1">
      <alignment horizontal="right" vertical="center" readingOrder="2"/>
    </xf>
    <xf numFmtId="1" fontId="21" fillId="4" borderId="30" xfId="0" applyNumberFormat="1" applyFont="1" applyFill="1" applyBorder="1" applyAlignment="1">
      <alignment horizontal="right" vertical="center" readingOrder="2"/>
    </xf>
    <xf numFmtId="1" fontId="21" fillId="4" borderId="34" xfId="0" applyNumberFormat="1" applyFont="1" applyFill="1" applyBorder="1" applyAlignment="1">
      <alignment horizontal="right" vertical="center" readingOrder="2"/>
    </xf>
    <xf numFmtId="1" fontId="21" fillId="4" borderId="55" xfId="0" applyNumberFormat="1" applyFont="1" applyFill="1" applyBorder="1" applyAlignment="1">
      <alignment horizontal="right" vertical="center" readingOrder="2"/>
    </xf>
    <xf numFmtId="1" fontId="21" fillId="4" borderId="23" xfId="0" applyNumberFormat="1" applyFont="1" applyFill="1" applyBorder="1" applyAlignment="1" applyProtection="1">
      <alignment horizontal="right" vertical="center" readingOrder="2"/>
      <protection/>
    </xf>
    <xf numFmtId="1" fontId="21" fillId="4" borderId="24" xfId="0" applyNumberFormat="1" applyFont="1" applyFill="1" applyBorder="1" applyAlignment="1" applyProtection="1">
      <alignment horizontal="right" vertical="center" readingOrder="2"/>
      <protection/>
    </xf>
    <xf numFmtId="0" fontId="21" fillId="6" borderId="37" xfId="0" applyNumberFormat="1" applyFont="1" applyFill="1" applyBorder="1" applyAlignment="1">
      <alignment horizontal="center" vertical="center" wrapText="1"/>
    </xf>
    <xf numFmtId="0" fontId="21" fillId="6" borderId="24" xfId="0" applyNumberFormat="1" applyFont="1" applyFill="1" applyBorder="1" applyAlignment="1">
      <alignment horizontal="center" wrapText="1"/>
    </xf>
    <xf numFmtId="1" fontId="21" fillId="6" borderId="29" xfId="0" applyNumberFormat="1" applyFont="1" applyFill="1" applyBorder="1" applyAlignment="1">
      <alignment horizontal="right" vertical="center" readingOrder="2"/>
    </xf>
    <xf numFmtId="1" fontId="21" fillId="6" borderId="46" xfId="0" applyNumberFormat="1" applyFont="1" applyFill="1" applyBorder="1" applyAlignment="1">
      <alignment horizontal="right" vertical="center" readingOrder="2"/>
    </xf>
    <xf numFmtId="0" fontId="21" fillId="6" borderId="46" xfId="0" applyFont="1" applyFill="1" applyBorder="1" applyAlignment="1">
      <alignment horizontal="right" vertical="center" readingOrder="2"/>
    </xf>
    <xf numFmtId="1" fontId="21" fillId="6" borderId="24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1" fontId="21" fillId="0" borderId="0" xfId="60" applyNumberFormat="1" applyFont="1" applyFill="1" applyAlignment="1">
      <alignment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21" fillId="0" borderId="33" xfId="60" applyNumberFormat="1" applyFont="1" applyFill="1" applyBorder="1" applyAlignment="1">
      <alignment horizontal="center" vertical="center" textRotation="90"/>
      <protection/>
    </xf>
    <xf numFmtId="1" fontId="21" fillId="0" borderId="34" xfId="60" applyNumberFormat="1" applyFont="1" applyFill="1" applyBorder="1" applyAlignment="1">
      <alignment horizontal="center" vertical="center" textRotation="90"/>
      <protection/>
    </xf>
    <xf numFmtId="1" fontId="21" fillId="0" borderId="55" xfId="60" applyNumberFormat="1" applyFont="1" applyFill="1" applyBorder="1" applyAlignment="1">
      <alignment horizontal="center" vertical="center" textRotation="90"/>
      <protection/>
    </xf>
    <xf numFmtId="1" fontId="21" fillId="0" borderId="22" xfId="60" applyNumberFormat="1" applyFont="1" applyFill="1" applyBorder="1" applyAlignment="1">
      <alignment horizontal="center" vertical="center" textRotation="90"/>
      <protection/>
    </xf>
    <xf numFmtId="1" fontId="21" fillId="0" borderId="25" xfId="60" applyNumberFormat="1" applyFont="1" applyFill="1" applyBorder="1" applyAlignment="1">
      <alignment horizontal="center" vertical="center" textRotation="90"/>
      <protection/>
    </xf>
    <xf numFmtId="1" fontId="0" fillId="0" borderId="51" xfId="60" applyNumberFormat="1" applyFont="1" applyFill="1" applyBorder="1" applyAlignment="1">
      <alignment horizontal="center" vertical="center" textRotation="90" readingOrder="1"/>
      <protection/>
    </xf>
    <xf numFmtId="1" fontId="21" fillId="0" borderId="62" xfId="60" applyNumberFormat="1" applyFont="1" applyFill="1" applyBorder="1" applyAlignment="1">
      <alignment horizontal="center" vertical="center" textRotation="90"/>
      <protection/>
    </xf>
    <xf numFmtId="1" fontId="3" fillId="0" borderId="27" xfId="60" applyNumberFormat="1" applyFont="1" applyFill="1" applyBorder="1" applyAlignment="1">
      <alignment horizontal="right" vertical="center" indent="1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0" fontId="3" fillId="0" borderId="45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61" xfId="60" applyNumberFormat="1" applyFont="1" applyFill="1" applyBorder="1" applyAlignment="1">
      <alignment horizontal="right" vertical="center" readingOrder="2"/>
      <protection/>
    </xf>
    <xf numFmtId="1" fontId="3" fillId="0" borderId="27" xfId="63" applyNumberFormat="1" applyFont="1" applyFill="1" applyBorder="1" applyAlignment="1">
      <alignment horizontal="right" vertical="center" indent="1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21" fillId="0" borderId="27" xfId="60" applyNumberFormat="1" applyFont="1" applyFill="1" applyBorder="1" applyAlignment="1">
      <alignment horizontal="right" vertical="center" indent="1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 quotePrefix="1">
      <alignment horizontal="right" vertical="center" readingOrder="2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34" xfId="63" applyFont="1" applyFill="1" applyBorder="1" applyAlignment="1">
      <alignment horizontal="right" vertical="center" readingOrder="2"/>
      <protection/>
    </xf>
    <xf numFmtId="1" fontId="3" fillId="0" borderId="62" xfId="60" applyNumberFormat="1" applyFont="1" applyFill="1" applyBorder="1" applyAlignment="1" quotePrefix="1">
      <alignment horizontal="right" vertical="center" readingOrder="2"/>
      <protection/>
    </xf>
    <xf numFmtId="1" fontId="21" fillId="0" borderId="22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21" fillId="0" borderId="58" xfId="60" applyNumberFormat="1" applyFont="1" applyFill="1" applyBorder="1" applyAlignment="1">
      <alignment horizontal="center" vertical="center"/>
      <protection/>
    </xf>
    <xf numFmtId="1" fontId="21" fillId="0" borderId="58" xfId="60" applyNumberFormat="1" applyFont="1" applyFill="1" applyBorder="1" applyAlignment="1">
      <alignment horizontal="right" vertical="center" readingOrder="2"/>
      <protection/>
    </xf>
    <xf numFmtId="1" fontId="0" fillId="0" borderId="58" xfId="60" applyNumberFormat="1" applyFont="1" applyFill="1" applyBorder="1" applyAlignment="1">
      <alignment horizontal="right" vertical="center" readingOrder="2"/>
      <protection/>
    </xf>
    <xf numFmtId="1" fontId="21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1" fillId="6" borderId="55" xfId="60" applyNumberFormat="1" applyFont="1" applyFill="1" applyBorder="1" applyAlignment="1">
      <alignment horizontal="center" vertical="center" textRotation="90"/>
      <protection/>
    </xf>
    <xf numFmtId="1" fontId="3" fillId="6" borderId="54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21" fillId="6" borderId="24" xfId="60" applyNumberFormat="1" applyFont="1" applyFill="1" applyBorder="1" applyAlignment="1">
      <alignment horizontal="center" vertical="center" textRotation="90"/>
      <protection/>
    </xf>
    <xf numFmtId="1" fontId="21" fillId="6" borderId="25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52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0" fontId="21" fillId="0" borderId="0" xfId="60" applyFont="1" applyFill="1" applyAlignment="1">
      <alignment horizontal="center" vertical="center" readingOrder="2"/>
      <protection/>
    </xf>
    <xf numFmtId="0" fontId="16" fillId="0" borderId="0" xfId="0" applyFont="1" applyFill="1" applyAlignment="1">
      <alignment horizontal="right" readingOrder="2"/>
    </xf>
    <xf numFmtId="49" fontId="15" fillId="0" borderId="0" xfId="0" applyNumberFormat="1" applyFont="1" applyFill="1" applyAlignment="1">
      <alignment horizontal="center" readingOrder="2"/>
    </xf>
    <xf numFmtId="1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6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44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16" fillId="0" borderId="44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16" fillId="0" borderId="57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 readingOrder="2"/>
    </xf>
    <xf numFmtId="0" fontId="16" fillId="0" borderId="34" xfId="0" applyFont="1" applyFill="1" applyBorder="1" applyAlignment="1">
      <alignment horizontal="center" vertical="center" wrapText="1" readingOrder="2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173" fontId="31" fillId="0" borderId="44" xfId="0" applyNumberFormat="1" applyFont="1" applyBorder="1" applyAlignment="1">
      <alignment horizontal="center" vertical="center"/>
    </xf>
    <xf numFmtId="173" fontId="31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27" fillId="0" borderId="0" xfId="61" applyFont="1" applyFill="1" applyAlignment="1">
      <alignment horizontal="center"/>
      <protection/>
    </xf>
    <xf numFmtId="0" fontId="19" fillId="0" borderId="0" xfId="0" applyFont="1" applyFill="1" applyAlignment="1">
      <alignment horizontal="center" vertical="center"/>
    </xf>
    <xf numFmtId="1" fontId="17" fillId="0" borderId="26" xfId="60" applyNumberFormat="1" applyFont="1" applyFill="1" applyBorder="1" applyAlignment="1" applyProtection="1">
      <alignment horizontal="center" vertical="center"/>
      <protection/>
    </xf>
    <xf numFmtId="1" fontId="17" fillId="0" borderId="35" xfId="60" applyNumberFormat="1" applyFont="1" applyFill="1" applyBorder="1" applyAlignment="1" applyProtection="1">
      <alignment horizontal="center" vertical="center"/>
      <protection/>
    </xf>
    <xf numFmtId="1" fontId="17" fillId="0" borderId="47" xfId="60" applyNumberFormat="1" applyFont="1" applyFill="1" applyBorder="1" applyAlignment="1">
      <alignment horizontal="center" vertical="center" wrapText="1"/>
      <protection/>
    </xf>
    <xf numFmtId="1" fontId="17" fillId="0" borderId="24" xfId="60" applyNumberFormat="1" applyFont="1" applyFill="1" applyBorder="1" applyAlignment="1">
      <alignment horizontal="center" vertical="center" wrapText="1"/>
      <protection/>
    </xf>
    <xf numFmtId="1" fontId="17" fillId="0" borderId="37" xfId="60" applyNumberFormat="1" applyFont="1" applyFill="1" applyBorder="1" applyAlignment="1">
      <alignment horizontal="center" vertical="center" wrapText="1"/>
      <protection/>
    </xf>
    <xf numFmtId="1" fontId="17" fillId="0" borderId="47" xfId="60" applyNumberFormat="1" applyFont="1" applyFill="1" applyBorder="1" applyAlignment="1">
      <alignment horizontal="center" vertical="center"/>
      <protection/>
    </xf>
    <xf numFmtId="1" fontId="17" fillId="0" borderId="25" xfId="60" applyNumberFormat="1" applyFont="1" applyFill="1" applyBorder="1" applyAlignment="1">
      <alignment horizontal="center" vertical="center"/>
      <protection/>
    </xf>
    <xf numFmtId="1" fontId="17" fillId="0" borderId="63" xfId="60" applyNumberFormat="1" applyFont="1" applyFill="1" applyBorder="1" applyAlignment="1">
      <alignment horizontal="center" vertical="center"/>
      <protection/>
    </xf>
    <xf numFmtId="1" fontId="17" fillId="0" borderId="57" xfId="60" applyNumberFormat="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 textRotation="90"/>
      <protection/>
    </xf>
    <xf numFmtId="0" fontId="0" fillId="0" borderId="34" xfId="61" applyFont="1" applyFill="1" applyBorder="1" applyAlignment="1">
      <alignment horizontal="center" vertical="center" textRotation="90"/>
      <protection/>
    </xf>
    <xf numFmtId="0" fontId="27" fillId="0" borderId="0" xfId="61" applyFont="1" applyFill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50" xfId="61" applyFont="1" applyFill="1" applyBorder="1" applyAlignment="1">
      <alignment horizontal="center" vertical="center" shrinkToFit="1" readingOrder="2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34" xfId="57" applyFont="1" applyBorder="1" applyAlignment="1">
      <alignment horizontal="center" vertical="center" textRotation="90"/>
      <protection/>
    </xf>
    <xf numFmtId="0" fontId="0" fillId="0" borderId="54" xfId="61" applyFont="1" applyFill="1" applyBorder="1" applyAlignment="1">
      <alignment horizontal="center" vertical="center" textRotation="90" wrapText="1"/>
      <protection/>
    </xf>
    <xf numFmtId="0" fontId="0" fillId="0" borderId="55" xfId="57" applyFont="1" applyBorder="1">
      <alignment/>
      <protection/>
    </xf>
    <xf numFmtId="0" fontId="0" fillId="0" borderId="64" xfId="61" applyFont="1" applyFill="1" applyBorder="1" applyAlignment="1">
      <alignment horizontal="center" vertical="center" shrinkToFit="1" readingOrder="2"/>
      <protection/>
    </xf>
    <xf numFmtId="0" fontId="0" fillId="0" borderId="65" xfId="57" applyFont="1" applyBorder="1" applyAlignment="1">
      <alignment horizontal="center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55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3" fillId="0" borderId="3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3" fillId="0" borderId="35" xfId="60" applyNumberFormat="1" applyFont="1" applyFill="1" applyBorder="1" applyAlignment="1">
      <alignment horizontal="center" vertical="center"/>
      <protection/>
    </xf>
    <xf numFmtId="1" fontId="21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1" fillId="0" borderId="0" xfId="60" applyFont="1" applyFill="1" applyAlignment="1">
      <alignment horizontal="center" vertical="center" readingOrder="2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26" fillId="0" borderId="0" xfId="60" applyNumberFormat="1" applyFont="1" applyFill="1" applyAlignment="1">
      <alignment horizontal="center" vertical="center"/>
      <protection/>
    </xf>
    <xf numFmtId="1" fontId="21" fillId="0" borderId="0" xfId="60" applyNumberFormat="1" applyFont="1" applyFill="1" applyAlignment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35" xfId="60" applyNumberFormat="1" applyFont="1" applyFill="1" applyBorder="1" applyAlignment="1" applyProtection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0" fillId="0" borderId="50" xfId="60" applyNumberFormat="1" applyFont="1" applyFill="1" applyBorder="1" applyAlignment="1">
      <alignment horizontal="center" vertical="center" wrapText="1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50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7" fillId="0" borderId="0" xfId="59" applyFont="1" applyAlignment="1">
      <alignment horizontal="center" vertical="center"/>
      <protection/>
    </xf>
    <xf numFmtId="0" fontId="27" fillId="0" borderId="0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75" xfId="59" applyFont="1" applyBorder="1" applyAlignment="1">
      <alignment horizontal="center" vertical="center"/>
      <protection/>
    </xf>
    <xf numFmtId="0" fontId="3" fillId="0" borderId="76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3" fillId="0" borderId="72" xfId="59" applyFont="1" applyBorder="1" applyAlignment="1">
      <alignment horizontal="center" vertical="center" wrapText="1"/>
      <protection/>
    </xf>
    <xf numFmtId="0" fontId="3" fillId="0" borderId="73" xfId="59" applyFont="1" applyBorder="1" applyAlignment="1">
      <alignment horizontal="center" vertical="center" wrapText="1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6425"/>
          <c:y val="0"/>
          <c:w val="0.898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Rayan!$B$8:$P$8</c:f>
              <c:numCache/>
            </c:numRef>
          </c:cat>
          <c:val>
            <c:numRef>
              <c:f>Rayan!$B$9:$P$9</c:f>
              <c:numCache/>
            </c:numRef>
          </c:val>
          <c:shape val="box"/>
        </c:ser>
        <c:shape val="box"/>
        <c:axId val="8962774"/>
        <c:axId val="13556103"/>
      </c:bar3D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9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2975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324100"/>
          <a:ext cx="2371725" cy="609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15</xdr:col>
      <xdr:colOff>504825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2305050"/>
        <a:ext cx="83153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5" customWidth="1"/>
    <col min="2" max="2" width="6.421875" style="45" customWidth="1"/>
    <col min="3" max="3" width="6.421875" style="117" customWidth="1"/>
    <col min="4" max="4" width="7.57421875" style="45" customWidth="1"/>
    <col min="5" max="5" width="6.7109375" style="117" customWidth="1"/>
    <col min="6" max="6" width="10.421875" style="116" customWidth="1"/>
    <col min="7" max="7" width="12.140625" style="45" customWidth="1"/>
    <col min="8" max="8" width="12.00390625" style="116" customWidth="1"/>
    <col min="9" max="9" width="8.8515625" style="119" customWidth="1"/>
    <col min="10" max="10" width="10.28125" style="116" customWidth="1"/>
    <col min="11" max="11" width="13.421875" style="45" bestFit="1" customWidth="1"/>
    <col min="12" max="12" width="9.140625" style="46" customWidth="1"/>
    <col min="13" max="16384" width="9.140625" style="45" customWidth="1"/>
  </cols>
  <sheetData>
    <row r="1" spans="1:10" ht="15.75" customHeight="1">
      <c r="A1" s="602" t="s">
        <v>98</v>
      </c>
      <c r="B1" s="602"/>
      <c r="C1" s="602"/>
      <c r="D1" s="602"/>
      <c r="E1" s="602"/>
      <c r="F1" s="602"/>
      <c r="G1" s="602"/>
      <c r="H1" s="602"/>
      <c r="I1" s="602"/>
      <c r="J1" s="602"/>
    </row>
    <row r="2" spans="1:23" ht="14.25" customHeight="1">
      <c r="A2" s="47" t="s">
        <v>99</v>
      </c>
      <c r="B2" s="47"/>
      <c r="C2" s="48"/>
      <c r="D2" s="47"/>
      <c r="E2" s="48"/>
      <c r="F2" s="47"/>
      <c r="G2" s="49"/>
      <c r="H2" s="49"/>
      <c r="I2" s="50"/>
      <c r="J2" s="49"/>
      <c r="U2" s="51"/>
      <c r="V2" s="51"/>
      <c r="W2" s="51"/>
    </row>
    <row r="3" spans="1:23" ht="14.25" customHeight="1">
      <c r="A3" s="47"/>
      <c r="B3" s="47"/>
      <c r="C3" s="48"/>
      <c r="D3" s="47"/>
      <c r="E3" s="48"/>
      <c r="F3" s="47"/>
      <c r="G3" s="49"/>
      <c r="H3" s="49"/>
      <c r="I3" s="50"/>
      <c r="J3" s="49"/>
      <c r="U3" s="51"/>
      <c r="V3" s="51"/>
      <c r="W3" s="51"/>
    </row>
    <row r="4" spans="1:26" ht="22.5" customHeight="1">
      <c r="A4" s="603" t="s">
        <v>100</v>
      </c>
      <c r="B4" s="603"/>
      <c r="C4" s="603"/>
      <c r="D4" s="603"/>
      <c r="E4" s="603"/>
      <c r="F4" s="603"/>
      <c r="G4" s="603"/>
      <c r="H4" s="603"/>
      <c r="I4" s="603"/>
      <c r="J4" s="603"/>
      <c r="K4" s="52"/>
      <c r="L4" s="53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.75" customHeight="1" thickBot="1">
      <c r="A5" s="604" t="s">
        <v>101</v>
      </c>
      <c r="B5" s="604"/>
      <c r="C5" s="604"/>
      <c r="D5" s="604"/>
      <c r="E5" s="604"/>
      <c r="F5" s="604"/>
      <c r="G5" s="604"/>
      <c r="H5" s="604"/>
      <c r="I5" s="604"/>
      <c r="J5" s="604"/>
      <c r="K5" s="52"/>
      <c r="L5" s="53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64" customFormat="1" ht="33" customHeight="1" thickBot="1" thickTop="1">
      <c r="A6" s="54" t="s">
        <v>102</v>
      </c>
      <c r="B6" s="55" t="s">
        <v>103</v>
      </c>
      <c r="C6" s="56" t="s">
        <v>104</v>
      </c>
      <c r="D6" s="57" t="s">
        <v>105</v>
      </c>
      <c r="E6" s="56" t="s">
        <v>106</v>
      </c>
      <c r="F6" s="58" t="s">
        <v>107</v>
      </c>
      <c r="G6" s="57" t="s">
        <v>108</v>
      </c>
      <c r="H6" s="59" t="s">
        <v>109</v>
      </c>
      <c r="I6" s="60" t="s">
        <v>110</v>
      </c>
      <c r="J6" s="61" t="s">
        <v>111</v>
      </c>
      <c r="K6" s="62"/>
      <c r="L6" s="63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12" s="64" customFormat="1" ht="13.5" customHeight="1" thickTop="1">
      <c r="A7" s="65" t="s">
        <v>93</v>
      </c>
      <c r="B7" s="66" t="s">
        <v>50</v>
      </c>
      <c r="C7" s="67">
        <v>27</v>
      </c>
      <c r="D7" s="68" t="s">
        <v>50</v>
      </c>
      <c r="E7" s="372" t="s">
        <v>50</v>
      </c>
      <c r="F7" s="68">
        <f aca="true" t="shared" si="0" ref="F7:F38">SUM(B7:E7)</f>
        <v>27</v>
      </c>
      <c r="G7" s="68" t="s">
        <v>50</v>
      </c>
      <c r="H7" s="69">
        <f aca="true" t="shared" si="1" ref="H7:H38">SUM(F7:G7)</f>
        <v>27</v>
      </c>
      <c r="I7" s="70">
        <v>75</v>
      </c>
      <c r="J7" s="71">
        <f aca="true" t="shared" si="2" ref="J7:J59">H7*I7</f>
        <v>2025</v>
      </c>
      <c r="L7" s="72"/>
    </row>
    <row r="8" spans="1:12" s="64" customFormat="1" ht="11.25" customHeight="1">
      <c r="A8" s="65" t="s">
        <v>112</v>
      </c>
      <c r="B8" s="66" t="s">
        <v>50</v>
      </c>
      <c r="C8" s="73">
        <v>1467</v>
      </c>
      <c r="D8" s="74" t="s">
        <v>50</v>
      </c>
      <c r="E8" s="75" t="s">
        <v>50</v>
      </c>
      <c r="F8" s="68">
        <f t="shared" si="0"/>
        <v>1467</v>
      </c>
      <c r="G8" s="74" t="s">
        <v>50</v>
      </c>
      <c r="H8" s="69">
        <f t="shared" si="1"/>
        <v>1467</v>
      </c>
      <c r="I8" s="76">
        <v>4.33</v>
      </c>
      <c r="J8" s="77">
        <f t="shared" si="2"/>
        <v>6352.11</v>
      </c>
      <c r="L8" s="72"/>
    </row>
    <row r="9" spans="1:12" s="64" customFormat="1" ht="12.75" customHeight="1">
      <c r="A9" s="65" t="s">
        <v>96</v>
      </c>
      <c r="B9" s="66">
        <v>577</v>
      </c>
      <c r="C9" s="73">
        <v>51</v>
      </c>
      <c r="D9" s="74" t="s">
        <v>50</v>
      </c>
      <c r="E9" s="75" t="s">
        <v>50</v>
      </c>
      <c r="F9" s="68">
        <f t="shared" si="0"/>
        <v>628</v>
      </c>
      <c r="G9" s="74" t="s">
        <v>50</v>
      </c>
      <c r="H9" s="69">
        <f t="shared" si="1"/>
        <v>628</v>
      </c>
      <c r="I9" s="78">
        <v>8.5</v>
      </c>
      <c r="J9" s="77">
        <f t="shared" si="2"/>
        <v>5338</v>
      </c>
      <c r="L9" s="72"/>
    </row>
    <row r="10" spans="1:12" s="64" customFormat="1" ht="11.25" customHeight="1">
      <c r="A10" s="65" t="s">
        <v>113</v>
      </c>
      <c r="B10" s="66" t="s">
        <v>50</v>
      </c>
      <c r="C10" s="73">
        <v>7935</v>
      </c>
      <c r="D10" s="74" t="s">
        <v>50</v>
      </c>
      <c r="E10" s="75" t="s">
        <v>50</v>
      </c>
      <c r="F10" s="68">
        <f t="shared" si="0"/>
        <v>7935</v>
      </c>
      <c r="G10" s="74" t="s">
        <v>50</v>
      </c>
      <c r="H10" s="69">
        <f t="shared" si="1"/>
        <v>7935</v>
      </c>
      <c r="I10" s="76">
        <v>2.7</v>
      </c>
      <c r="J10" s="77">
        <f t="shared" si="2"/>
        <v>21424.5</v>
      </c>
      <c r="L10" s="72"/>
    </row>
    <row r="11" spans="1:12" s="64" customFormat="1" ht="11.25" customHeight="1">
      <c r="A11" s="65" t="s">
        <v>34</v>
      </c>
      <c r="B11" s="66">
        <v>1478</v>
      </c>
      <c r="C11" s="73">
        <v>713</v>
      </c>
      <c r="D11" s="74" t="s">
        <v>50</v>
      </c>
      <c r="E11" s="75" t="s">
        <v>50</v>
      </c>
      <c r="F11" s="68">
        <f t="shared" si="0"/>
        <v>2191</v>
      </c>
      <c r="G11" s="74" t="s">
        <v>50</v>
      </c>
      <c r="H11" s="69">
        <f t="shared" si="1"/>
        <v>2191</v>
      </c>
      <c r="I11" s="79">
        <v>10.22</v>
      </c>
      <c r="J11" s="77">
        <f t="shared" si="2"/>
        <v>22392.02</v>
      </c>
      <c r="L11" s="72"/>
    </row>
    <row r="12" spans="1:12" s="64" customFormat="1" ht="11.25" customHeight="1">
      <c r="A12" s="80" t="s">
        <v>38</v>
      </c>
      <c r="B12" s="66">
        <v>5056</v>
      </c>
      <c r="C12" s="75" t="s">
        <v>50</v>
      </c>
      <c r="D12" s="69">
        <v>240</v>
      </c>
      <c r="E12" s="73">
        <v>1745</v>
      </c>
      <c r="F12" s="68">
        <f t="shared" si="0"/>
        <v>7041</v>
      </c>
      <c r="G12" s="74" t="s">
        <v>50</v>
      </c>
      <c r="H12" s="69">
        <f t="shared" si="1"/>
        <v>7041</v>
      </c>
      <c r="I12" s="76">
        <v>3.2</v>
      </c>
      <c r="J12" s="77">
        <f t="shared" si="2"/>
        <v>22531.2</v>
      </c>
      <c r="L12" s="72"/>
    </row>
    <row r="13" spans="1:12" s="64" customFormat="1" ht="11.25" customHeight="1">
      <c r="A13" s="80" t="s">
        <v>35</v>
      </c>
      <c r="B13" s="66" t="s">
        <v>50</v>
      </c>
      <c r="C13" s="75">
        <v>10</v>
      </c>
      <c r="D13" s="69">
        <v>56</v>
      </c>
      <c r="E13" s="75" t="s">
        <v>50</v>
      </c>
      <c r="F13" s="68">
        <f t="shared" si="0"/>
        <v>66</v>
      </c>
      <c r="G13" s="74" t="s">
        <v>50</v>
      </c>
      <c r="H13" s="69">
        <f t="shared" si="1"/>
        <v>66</v>
      </c>
      <c r="I13" s="76">
        <v>4.5</v>
      </c>
      <c r="J13" s="77">
        <f t="shared" si="2"/>
        <v>297</v>
      </c>
      <c r="L13" s="72"/>
    </row>
    <row r="14" spans="1:12" s="64" customFormat="1" ht="11.25" customHeight="1">
      <c r="A14" s="65" t="s">
        <v>43</v>
      </c>
      <c r="B14" s="66">
        <v>963</v>
      </c>
      <c r="C14" s="73">
        <v>135</v>
      </c>
      <c r="D14" s="74" t="s">
        <v>50</v>
      </c>
      <c r="E14" s="75" t="s">
        <v>50</v>
      </c>
      <c r="F14" s="68">
        <f t="shared" si="0"/>
        <v>1098</v>
      </c>
      <c r="G14" s="74" t="s">
        <v>50</v>
      </c>
      <c r="H14" s="69">
        <f t="shared" si="1"/>
        <v>1098</v>
      </c>
      <c r="I14" s="76">
        <v>7.5</v>
      </c>
      <c r="J14" s="77">
        <f t="shared" si="2"/>
        <v>8235</v>
      </c>
      <c r="L14" s="72"/>
    </row>
    <row r="15" spans="1:12" s="64" customFormat="1" ht="11.25" customHeight="1">
      <c r="A15" s="65" t="s">
        <v>40</v>
      </c>
      <c r="B15" s="66" t="s">
        <v>50</v>
      </c>
      <c r="C15" s="75" t="s">
        <v>50</v>
      </c>
      <c r="D15" s="69">
        <v>88587</v>
      </c>
      <c r="E15" s="73">
        <v>27874</v>
      </c>
      <c r="F15" s="68">
        <f t="shared" si="0"/>
        <v>116461</v>
      </c>
      <c r="G15" s="81">
        <v>217018.66</v>
      </c>
      <c r="H15" s="82">
        <f t="shared" si="1"/>
        <v>333479.66000000003</v>
      </c>
      <c r="I15" s="76">
        <v>7.5</v>
      </c>
      <c r="J15" s="77">
        <f t="shared" si="2"/>
        <v>2501097.45</v>
      </c>
      <c r="L15" s="72"/>
    </row>
    <row r="16" spans="1:14" s="64" customFormat="1" ht="11.25" customHeight="1">
      <c r="A16" s="65" t="s">
        <v>45</v>
      </c>
      <c r="B16" s="66" t="s">
        <v>50</v>
      </c>
      <c r="C16" s="75" t="s">
        <v>50</v>
      </c>
      <c r="D16" s="74" t="s">
        <v>50</v>
      </c>
      <c r="E16" s="73">
        <v>636</v>
      </c>
      <c r="F16" s="68">
        <f t="shared" si="0"/>
        <v>636</v>
      </c>
      <c r="G16" s="74" t="s">
        <v>50</v>
      </c>
      <c r="H16" s="69">
        <f t="shared" si="1"/>
        <v>636</v>
      </c>
      <c r="I16" s="76">
        <v>5.5</v>
      </c>
      <c r="J16" s="77">
        <f t="shared" si="2"/>
        <v>3498</v>
      </c>
      <c r="L16" s="72"/>
      <c r="M16" s="64">
        <f>+M17/L18</f>
        <v>62.52662255828607</v>
      </c>
      <c r="N16" s="64" t="s">
        <v>229</v>
      </c>
    </row>
    <row r="17" spans="1:14" s="64" customFormat="1" ht="14.25">
      <c r="A17" s="65" t="s">
        <v>91</v>
      </c>
      <c r="B17" s="66" t="s">
        <v>50</v>
      </c>
      <c r="C17" s="73">
        <v>1000</v>
      </c>
      <c r="D17" s="74" t="s">
        <v>50</v>
      </c>
      <c r="E17" s="75" t="s">
        <v>50</v>
      </c>
      <c r="F17" s="68">
        <f t="shared" si="0"/>
        <v>1000</v>
      </c>
      <c r="G17" s="74" t="s">
        <v>50</v>
      </c>
      <c r="H17" s="69">
        <f t="shared" si="1"/>
        <v>1000</v>
      </c>
      <c r="I17" s="76">
        <v>10.5</v>
      </c>
      <c r="J17" s="77">
        <f t="shared" si="2"/>
        <v>10500</v>
      </c>
      <c r="L17" s="72"/>
      <c r="M17" s="64">
        <f>2025+791813</f>
        <v>793838</v>
      </c>
      <c r="N17" s="64" t="s">
        <v>228</v>
      </c>
    </row>
    <row r="18" spans="1:14" s="64" customFormat="1" ht="14.25">
      <c r="A18" s="83" t="s">
        <v>76</v>
      </c>
      <c r="B18" s="66" t="s">
        <v>50</v>
      </c>
      <c r="C18" s="84">
        <v>1288</v>
      </c>
      <c r="D18" s="85">
        <v>4095</v>
      </c>
      <c r="E18" s="86">
        <v>7900</v>
      </c>
      <c r="F18" s="68">
        <f t="shared" si="0"/>
        <v>13283</v>
      </c>
      <c r="G18" s="87">
        <v>436.423</v>
      </c>
      <c r="H18" s="88">
        <f t="shared" si="1"/>
        <v>13719.423</v>
      </c>
      <c r="I18" s="76">
        <v>5.7</v>
      </c>
      <c r="J18" s="77">
        <f t="shared" si="2"/>
        <v>78200.7111</v>
      </c>
      <c r="L18" s="72">
        <f>27+12669</f>
        <v>12696</v>
      </c>
      <c r="M18" s="64" t="s">
        <v>114</v>
      </c>
      <c r="N18" s="64" t="s">
        <v>227</v>
      </c>
    </row>
    <row r="19" spans="1:13" s="64" customFormat="1" ht="14.25">
      <c r="A19" s="65" t="s">
        <v>37</v>
      </c>
      <c r="B19" s="89">
        <v>2950</v>
      </c>
      <c r="C19" s="73">
        <v>1957</v>
      </c>
      <c r="D19" s="69">
        <v>4464</v>
      </c>
      <c r="E19" s="75" t="s">
        <v>50</v>
      </c>
      <c r="F19" s="68">
        <f t="shared" si="0"/>
        <v>9371</v>
      </c>
      <c r="G19" s="90">
        <v>3298</v>
      </c>
      <c r="H19" s="69">
        <f t="shared" si="1"/>
        <v>12669</v>
      </c>
      <c r="I19" s="76">
        <v>62.5</v>
      </c>
      <c r="J19" s="77">
        <f t="shared" si="2"/>
        <v>791812.5</v>
      </c>
      <c r="L19" s="91">
        <f>+C7+C19</f>
        <v>1984</v>
      </c>
      <c r="M19" s="64" t="s">
        <v>114</v>
      </c>
    </row>
    <row r="20" spans="1:12" s="64" customFormat="1" ht="14.25">
      <c r="A20" s="65" t="s">
        <v>84</v>
      </c>
      <c r="B20" s="66" t="s">
        <v>50</v>
      </c>
      <c r="C20" s="73">
        <v>1481</v>
      </c>
      <c r="D20" s="74" t="s">
        <v>50</v>
      </c>
      <c r="E20" s="75" t="s">
        <v>50</v>
      </c>
      <c r="F20" s="68">
        <f t="shared" si="0"/>
        <v>1481</v>
      </c>
      <c r="G20" s="74" t="s">
        <v>50</v>
      </c>
      <c r="H20" s="69">
        <f t="shared" si="1"/>
        <v>1481</v>
      </c>
      <c r="I20" s="76">
        <v>9.5</v>
      </c>
      <c r="J20" s="77">
        <f t="shared" si="2"/>
        <v>14069.5</v>
      </c>
      <c r="L20" s="72"/>
    </row>
    <row r="21" spans="1:12" s="64" customFormat="1" ht="14.25">
      <c r="A21" s="80" t="s">
        <v>24</v>
      </c>
      <c r="B21" s="66" t="s">
        <v>50</v>
      </c>
      <c r="C21" s="75" t="s">
        <v>50</v>
      </c>
      <c r="D21" s="69">
        <v>574</v>
      </c>
      <c r="E21" s="73">
        <v>350</v>
      </c>
      <c r="F21" s="68">
        <f t="shared" si="0"/>
        <v>924</v>
      </c>
      <c r="G21" s="87">
        <v>0.031</v>
      </c>
      <c r="H21" s="88">
        <f t="shared" si="1"/>
        <v>924.031</v>
      </c>
      <c r="I21" s="76">
        <v>37.79</v>
      </c>
      <c r="J21" s="77">
        <f t="shared" si="2"/>
        <v>34919.13149</v>
      </c>
      <c r="K21" s="92"/>
      <c r="L21" s="72"/>
    </row>
    <row r="22" spans="1:12" s="64" customFormat="1" ht="14.25">
      <c r="A22" s="65" t="s">
        <v>85</v>
      </c>
      <c r="B22" s="66" t="s">
        <v>50</v>
      </c>
      <c r="C22" s="73">
        <v>333</v>
      </c>
      <c r="D22" s="74" t="s">
        <v>50</v>
      </c>
      <c r="E22" s="75" t="s">
        <v>50</v>
      </c>
      <c r="F22" s="68">
        <f t="shared" si="0"/>
        <v>333</v>
      </c>
      <c r="G22" s="74" t="s">
        <v>50</v>
      </c>
      <c r="H22" s="69">
        <f t="shared" si="1"/>
        <v>333</v>
      </c>
      <c r="I22" s="93">
        <v>12</v>
      </c>
      <c r="J22" s="77">
        <f t="shared" si="2"/>
        <v>3996</v>
      </c>
      <c r="K22" s="92"/>
      <c r="L22" s="72"/>
    </row>
    <row r="23" spans="1:12" s="64" customFormat="1" ht="14.25">
      <c r="A23" s="65" t="s">
        <v>80</v>
      </c>
      <c r="B23" s="66" t="s">
        <v>50</v>
      </c>
      <c r="C23" s="73">
        <v>5</v>
      </c>
      <c r="D23" s="74" t="s">
        <v>50</v>
      </c>
      <c r="E23" s="75" t="s">
        <v>50</v>
      </c>
      <c r="F23" s="68">
        <f t="shared" si="0"/>
        <v>5</v>
      </c>
      <c r="G23" s="74" t="s">
        <v>50</v>
      </c>
      <c r="H23" s="69">
        <f t="shared" si="1"/>
        <v>5</v>
      </c>
      <c r="I23" s="93">
        <v>130</v>
      </c>
      <c r="J23" s="77">
        <f t="shared" si="2"/>
        <v>650</v>
      </c>
      <c r="K23" s="92"/>
      <c r="L23" s="72"/>
    </row>
    <row r="24" spans="1:12" s="64" customFormat="1" ht="14.25">
      <c r="A24" s="65" t="s">
        <v>115</v>
      </c>
      <c r="B24" s="66">
        <v>426</v>
      </c>
      <c r="C24" s="73">
        <v>721</v>
      </c>
      <c r="D24" s="94">
        <v>62</v>
      </c>
      <c r="E24" s="75" t="s">
        <v>50</v>
      </c>
      <c r="F24" s="68">
        <f t="shared" si="0"/>
        <v>1209</v>
      </c>
      <c r="G24" s="74" t="s">
        <v>50</v>
      </c>
      <c r="H24" s="69">
        <f t="shared" si="1"/>
        <v>1209</v>
      </c>
      <c r="I24" s="93">
        <v>13</v>
      </c>
      <c r="J24" s="77">
        <f t="shared" si="2"/>
        <v>15717</v>
      </c>
      <c r="L24" s="72"/>
    </row>
    <row r="25" spans="1:12" s="64" customFormat="1" ht="14.25">
      <c r="A25" s="65" t="s">
        <v>26</v>
      </c>
      <c r="B25" s="89">
        <v>800</v>
      </c>
      <c r="C25" s="75" t="s">
        <v>50</v>
      </c>
      <c r="D25" s="69">
        <v>534</v>
      </c>
      <c r="E25" s="75" t="s">
        <v>50</v>
      </c>
      <c r="F25" s="68">
        <f t="shared" si="0"/>
        <v>1334</v>
      </c>
      <c r="G25" s="95">
        <v>4398.431</v>
      </c>
      <c r="H25" s="88">
        <f t="shared" si="1"/>
        <v>5732.431</v>
      </c>
      <c r="I25" s="79">
        <v>23.87</v>
      </c>
      <c r="J25" s="77">
        <f t="shared" si="2"/>
        <v>136833.12797</v>
      </c>
      <c r="L25" s="72"/>
    </row>
    <row r="26" spans="1:15" s="64" customFormat="1" ht="14.25">
      <c r="A26" s="65" t="s">
        <v>36</v>
      </c>
      <c r="B26" s="89">
        <v>14976</v>
      </c>
      <c r="C26" s="73">
        <v>2887</v>
      </c>
      <c r="D26" s="69">
        <v>52</v>
      </c>
      <c r="E26" s="75" t="s">
        <v>50</v>
      </c>
      <c r="F26" s="68">
        <f t="shared" si="0"/>
        <v>17915</v>
      </c>
      <c r="G26" s="74" t="s">
        <v>50</v>
      </c>
      <c r="H26" s="69">
        <f t="shared" si="1"/>
        <v>17915</v>
      </c>
      <c r="I26" s="79">
        <v>3.59</v>
      </c>
      <c r="J26" s="77">
        <f t="shared" si="2"/>
        <v>64314.85</v>
      </c>
      <c r="L26" s="72"/>
      <c r="O26" s="72"/>
    </row>
    <row r="27" spans="1:12" s="64" customFormat="1" ht="14.25">
      <c r="A27" s="65" t="s">
        <v>116</v>
      </c>
      <c r="B27" s="89">
        <v>1697</v>
      </c>
      <c r="C27" s="73">
        <v>1139</v>
      </c>
      <c r="D27" s="69">
        <v>174</v>
      </c>
      <c r="E27" s="75" t="s">
        <v>50</v>
      </c>
      <c r="F27" s="68">
        <f t="shared" si="0"/>
        <v>3010</v>
      </c>
      <c r="G27" s="74" t="s">
        <v>50</v>
      </c>
      <c r="H27" s="69">
        <f t="shared" si="1"/>
        <v>3010</v>
      </c>
      <c r="I27" s="76">
        <v>17.2</v>
      </c>
      <c r="J27" s="77">
        <f t="shared" si="2"/>
        <v>51772</v>
      </c>
      <c r="L27" s="72"/>
    </row>
    <row r="28" spans="1:12" s="64" customFormat="1" ht="14.25">
      <c r="A28" s="65" t="s">
        <v>117</v>
      </c>
      <c r="B28" s="89">
        <v>745</v>
      </c>
      <c r="C28" s="73">
        <v>593</v>
      </c>
      <c r="D28" s="69">
        <v>100</v>
      </c>
      <c r="E28" s="75" t="s">
        <v>50</v>
      </c>
      <c r="F28" s="68">
        <f t="shared" si="0"/>
        <v>1438</v>
      </c>
      <c r="G28" s="74" t="s">
        <v>50</v>
      </c>
      <c r="H28" s="69">
        <f t="shared" si="1"/>
        <v>1438</v>
      </c>
      <c r="I28" s="76">
        <v>8.3</v>
      </c>
      <c r="J28" s="77">
        <f t="shared" si="2"/>
        <v>11935.400000000001</v>
      </c>
      <c r="L28" s="72"/>
    </row>
    <row r="29" spans="1:12" s="64" customFormat="1" ht="14.25">
      <c r="A29" s="65" t="s">
        <v>28</v>
      </c>
      <c r="B29" s="89">
        <v>782</v>
      </c>
      <c r="C29" s="75">
        <v>41</v>
      </c>
      <c r="D29" s="74" t="s">
        <v>50</v>
      </c>
      <c r="E29" s="75" t="s">
        <v>50</v>
      </c>
      <c r="F29" s="68">
        <f t="shared" si="0"/>
        <v>823</v>
      </c>
      <c r="G29" s="74" t="s">
        <v>50</v>
      </c>
      <c r="H29" s="69">
        <f t="shared" si="1"/>
        <v>823</v>
      </c>
      <c r="I29" s="76">
        <v>7.3</v>
      </c>
      <c r="J29" s="77">
        <f t="shared" si="2"/>
        <v>6007.9</v>
      </c>
      <c r="L29" s="72"/>
    </row>
    <row r="30" spans="1:12" s="64" customFormat="1" ht="14.25">
      <c r="A30" s="65" t="s">
        <v>42</v>
      </c>
      <c r="B30" s="89">
        <v>697</v>
      </c>
      <c r="C30" s="75" t="s">
        <v>50</v>
      </c>
      <c r="D30" s="74" t="s">
        <v>50</v>
      </c>
      <c r="E30" s="75" t="s">
        <v>50</v>
      </c>
      <c r="F30" s="68">
        <f t="shared" si="0"/>
        <v>697</v>
      </c>
      <c r="G30" s="74" t="s">
        <v>50</v>
      </c>
      <c r="H30" s="69">
        <f t="shared" si="1"/>
        <v>697</v>
      </c>
      <c r="I30" s="93">
        <v>8</v>
      </c>
      <c r="J30" s="77">
        <f t="shared" si="2"/>
        <v>5576</v>
      </c>
      <c r="L30" s="72">
        <f>10500+6251</f>
        <v>16751</v>
      </c>
    </row>
    <row r="31" spans="1:13" s="64" customFormat="1" ht="14.25">
      <c r="A31" s="65" t="s">
        <v>92</v>
      </c>
      <c r="B31" s="66" t="s">
        <v>50</v>
      </c>
      <c r="C31" s="73">
        <v>799</v>
      </c>
      <c r="D31" s="69">
        <v>94</v>
      </c>
      <c r="E31" s="75" t="s">
        <v>50</v>
      </c>
      <c r="F31" s="68">
        <f t="shared" si="0"/>
        <v>893</v>
      </c>
      <c r="G31" s="74" t="s">
        <v>50</v>
      </c>
      <c r="H31" s="69">
        <f t="shared" si="1"/>
        <v>893</v>
      </c>
      <c r="I31" s="93">
        <v>7</v>
      </c>
      <c r="J31" s="77">
        <f t="shared" si="2"/>
        <v>6251</v>
      </c>
      <c r="L31" s="91">
        <f>+C31+C17</f>
        <v>1799</v>
      </c>
      <c r="M31" s="64" t="s">
        <v>118</v>
      </c>
    </row>
    <row r="32" spans="1:12" s="64" customFormat="1" ht="14.25">
      <c r="A32" s="65" t="s">
        <v>22</v>
      </c>
      <c r="B32" s="66">
        <v>699</v>
      </c>
      <c r="C32" s="75" t="s">
        <v>50</v>
      </c>
      <c r="D32" s="74" t="s">
        <v>50</v>
      </c>
      <c r="E32" s="75" t="s">
        <v>50</v>
      </c>
      <c r="F32" s="68">
        <f t="shared" si="0"/>
        <v>699</v>
      </c>
      <c r="G32" s="74" t="s">
        <v>50</v>
      </c>
      <c r="H32" s="69">
        <f t="shared" si="1"/>
        <v>699</v>
      </c>
      <c r="I32" s="76">
        <v>6.1</v>
      </c>
      <c r="J32" s="77">
        <f t="shared" si="2"/>
        <v>4263.9</v>
      </c>
      <c r="L32" s="72">
        <f>+L30/L31</f>
        <v>9.311284046692608</v>
      </c>
    </row>
    <row r="33" spans="1:12" s="64" customFormat="1" ht="14.25">
      <c r="A33" s="65" t="s">
        <v>94</v>
      </c>
      <c r="B33" s="66" t="s">
        <v>50</v>
      </c>
      <c r="C33" s="73">
        <v>1991</v>
      </c>
      <c r="D33" s="74" t="s">
        <v>50</v>
      </c>
      <c r="E33" s="75" t="s">
        <v>50</v>
      </c>
      <c r="F33" s="68">
        <f t="shared" si="0"/>
        <v>1991</v>
      </c>
      <c r="G33" s="74" t="s">
        <v>50</v>
      </c>
      <c r="H33" s="69">
        <f t="shared" si="1"/>
        <v>1991</v>
      </c>
      <c r="I33" s="76">
        <v>7.5</v>
      </c>
      <c r="J33" s="77">
        <f t="shared" si="2"/>
        <v>14932.5</v>
      </c>
      <c r="L33" s="72"/>
    </row>
    <row r="34" spans="1:12" s="64" customFormat="1" ht="14.25">
      <c r="A34" s="65" t="s">
        <v>119</v>
      </c>
      <c r="B34" s="66" t="s">
        <v>50</v>
      </c>
      <c r="C34" s="73">
        <v>553</v>
      </c>
      <c r="D34" s="74" t="s">
        <v>50</v>
      </c>
      <c r="E34" s="75" t="s">
        <v>50</v>
      </c>
      <c r="F34" s="68">
        <f t="shared" si="0"/>
        <v>553</v>
      </c>
      <c r="G34" s="74" t="s">
        <v>50</v>
      </c>
      <c r="H34" s="69">
        <f t="shared" si="1"/>
        <v>553</v>
      </c>
      <c r="I34" s="93">
        <v>9</v>
      </c>
      <c r="J34" s="77">
        <f t="shared" si="2"/>
        <v>4977</v>
      </c>
      <c r="L34" s="72"/>
    </row>
    <row r="35" spans="1:12" s="64" customFormat="1" ht="14.25">
      <c r="A35" s="80" t="s">
        <v>120</v>
      </c>
      <c r="B35" s="66" t="s">
        <v>50</v>
      </c>
      <c r="C35" s="84">
        <v>98</v>
      </c>
      <c r="D35" s="96" t="s">
        <v>50</v>
      </c>
      <c r="E35" s="73">
        <v>1454</v>
      </c>
      <c r="F35" s="68">
        <f t="shared" si="0"/>
        <v>1552</v>
      </c>
      <c r="G35" s="74" t="s">
        <v>50</v>
      </c>
      <c r="H35" s="69">
        <f t="shared" si="1"/>
        <v>1552</v>
      </c>
      <c r="I35" s="93">
        <v>8</v>
      </c>
      <c r="J35" s="77">
        <f t="shared" si="2"/>
        <v>12416</v>
      </c>
      <c r="L35" s="72"/>
    </row>
    <row r="36" spans="1:12" s="64" customFormat="1" ht="14.25">
      <c r="A36" s="65" t="s">
        <v>121</v>
      </c>
      <c r="B36" s="66" t="s">
        <v>50</v>
      </c>
      <c r="C36" s="73">
        <v>4027</v>
      </c>
      <c r="D36" s="74" t="s">
        <v>50</v>
      </c>
      <c r="E36" s="75" t="s">
        <v>50</v>
      </c>
      <c r="F36" s="68">
        <f t="shared" si="0"/>
        <v>4027</v>
      </c>
      <c r="G36" s="74" t="s">
        <v>50</v>
      </c>
      <c r="H36" s="69">
        <f t="shared" si="1"/>
        <v>4027</v>
      </c>
      <c r="I36" s="76">
        <v>4.5</v>
      </c>
      <c r="J36" s="77">
        <f t="shared" si="2"/>
        <v>18121.5</v>
      </c>
      <c r="L36" s="72"/>
    </row>
    <row r="37" spans="1:12" s="64" customFormat="1" ht="14.25">
      <c r="A37" s="65" t="s">
        <v>66</v>
      </c>
      <c r="B37" s="89">
        <v>3525</v>
      </c>
      <c r="C37" s="73">
        <v>1799</v>
      </c>
      <c r="D37" s="69">
        <v>24142</v>
      </c>
      <c r="E37" s="75">
        <v>127</v>
      </c>
      <c r="F37" s="68">
        <f t="shared" si="0"/>
        <v>29593</v>
      </c>
      <c r="G37" s="95">
        <f>156440.027+1.159</f>
        <v>156441.18600000002</v>
      </c>
      <c r="H37" s="88">
        <f t="shared" si="1"/>
        <v>186034.18600000002</v>
      </c>
      <c r="I37" s="79">
        <v>11.29</v>
      </c>
      <c r="J37" s="77">
        <f t="shared" si="2"/>
        <v>2100325.95994</v>
      </c>
      <c r="L37" s="72"/>
    </row>
    <row r="38" spans="1:12" s="64" customFormat="1" ht="14.25">
      <c r="A38" s="65" t="s">
        <v>27</v>
      </c>
      <c r="B38" s="89">
        <v>612</v>
      </c>
      <c r="C38" s="97" t="s">
        <v>50</v>
      </c>
      <c r="D38" s="74" t="s">
        <v>50</v>
      </c>
      <c r="E38" s="75" t="s">
        <v>50</v>
      </c>
      <c r="F38" s="68">
        <f t="shared" si="0"/>
        <v>612</v>
      </c>
      <c r="G38" s="74" t="s">
        <v>50</v>
      </c>
      <c r="H38" s="69">
        <f t="shared" si="1"/>
        <v>612</v>
      </c>
      <c r="I38" s="93">
        <v>11</v>
      </c>
      <c r="J38" s="77">
        <f t="shared" si="2"/>
        <v>6732</v>
      </c>
      <c r="L38" s="72"/>
    </row>
    <row r="39" spans="1:12" s="64" customFormat="1" ht="14.25">
      <c r="A39" s="65" t="s">
        <v>25</v>
      </c>
      <c r="B39" s="66">
        <v>1112</v>
      </c>
      <c r="C39" s="97" t="s">
        <v>50</v>
      </c>
      <c r="D39" s="94">
        <v>425</v>
      </c>
      <c r="E39" s="75" t="s">
        <v>50</v>
      </c>
      <c r="F39" s="68">
        <f aca="true" t="shared" si="3" ref="F39:F60">SUM(B39:E39)</f>
        <v>1537</v>
      </c>
      <c r="G39" s="74">
        <v>4192</v>
      </c>
      <c r="H39" s="69">
        <f aca="true" t="shared" si="4" ref="H39:H60">SUM(F39:G39)</f>
        <v>5729</v>
      </c>
      <c r="I39" s="93">
        <v>23</v>
      </c>
      <c r="J39" s="77">
        <f t="shared" si="2"/>
        <v>131767</v>
      </c>
      <c r="L39" s="72"/>
    </row>
    <row r="40" spans="1:12" s="64" customFormat="1" ht="14.25">
      <c r="A40" s="80" t="s">
        <v>75</v>
      </c>
      <c r="B40" s="66" t="s">
        <v>50</v>
      </c>
      <c r="C40" s="97" t="s">
        <v>50</v>
      </c>
      <c r="D40" s="69">
        <v>12399</v>
      </c>
      <c r="E40" s="73">
        <v>13422</v>
      </c>
      <c r="F40" s="68">
        <f t="shared" si="3"/>
        <v>25821</v>
      </c>
      <c r="G40" s="95">
        <v>10179.669</v>
      </c>
      <c r="H40" s="88">
        <f t="shared" si="4"/>
        <v>36000.669</v>
      </c>
      <c r="I40" s="76">
        <v>5.2</v>
      </c>
      <c r="J40" s="77">
        <f t="shared" si="2"/>
        <v>187203.4788</v>
      </c>
      <c r="L40" s="72"/>
    </row>
    <row r="41" spans="1:12" s="64" customFormat="1" ht="14.25">
      <c r="A41" s="80" t="s">
        <v>31</v>
      </c>
      <c r="B41" s="66" t="s">
        <v>50</v>
      </c>
      <c r="C41" s="97" t="s">
        <v>50</v>
      </c>
      <c r="D41" s="69">
        <v>3631</v>
      </c>
      <c r="E41" s="73">
        <v>2917</v>
      </c>
      <c r="F41" s="68">
        <f t="shared" si="3"/>
        <v>6548</v>
      </c>
      <c r="G41" s="74" t="s">
        <v>50</v>
      </c>
      <c r="H41" s="69">
        <f t="shared" si="4"/>
        <v>6548</v>
      </c>
      <c r="I41" s="76">
        <v>11.4</v>
      </c>
      <c r="J41" s="77">
        <f t="shared" si="2"/>
        <v>74647.2</v>
      </c>
      <c r="L41" s="72"/>
    </row>
    <row r="42" spans="1:12" s="64" customFormat="1" ht="14.25">
      <c r="A42" s="98" t="s">
        <v>122</v>
      </c>
      <c r="B42" s="99">
        <v>2093</v>
      </c>
      <c r="C42" s="84">
        <v>64</v>
      </c>
      <c r="D42" s="69">
        <v>1968</v>
      </c>
      <c r="E42" s="75" t="s">
        <v>50</v>
      </c>
      <c r="F42" s="68">
        <f t="shared" si="3"/>
        <v>4125</v>
      </c>
      <c r="G42" s="74" t="s">
        <v>50</v>
      </c>
      <c r="H42" s="69">
        <f t="shared" si="4"/>
        <v>4125</v>
      </c>
      <c r="I42" s="93">
        <v>16</v>
      </c>
      <c r="J42" s="77">
        <f t="shared" si="2"/>
        <v>66000</v>
      </c>
      <c r="L42" s="72"/>
    </row>
    <row r="43" spans="1:12" s="64" customFormat="1" ht="14.25">
      <c r="A43" s="65" t="s">
        <v>23</v>
      </c>
      <c r="B43" s="66">
        <v>2307</v>
      </c>
      <c r="C43" s="73">
        <v>371</v>
      </c>
      <c r="D43" s="69">
        <v>2141</v>
      </c>
      <c r="E43" s="75" t="s">
        <v>50</v>
      </c>
      <c r="F43" s="68">
        <f t="shared" si="3"/>
        <v>4819</v>
      </c>
      <c r="G43" s="74" t="s">
        <v>50</v>
      </c>
      <c r="H43" s="69">
        <f t="shared" si="4"/>
        <v>4819</v>
      </c>
      <c r="I43" s="79">
        <v>10.27</v>
      </c>
      <c r="J43" s="77">
        <f t="shared" si="2"/>
        <v>49491.13</v>
      </c>
      <c r="L43" s="72"/>
    </row>
    <row r="44" spans="1:12" s="64" customFormat="1" ht="14.25">
      <c r="A44" s="65" t="s">
        <v>87</v>
      </c>
      <c r="B44" s="66" t="s">
        <v>50</v>
      </c>
      <c r="C44" s="73">
        <v>138</v>
      </c>
      <c r="D44" s="74" t="s">
        <v>50</v>
      </c>
      <c r="E44" s="75" t="s">
        <v>50</v>
      </c>
      <c r="F44" s="68">
        <f t="shared" si="3"/>
        <v>138</v>
      </c>
      <c r="G44" s="74" t="s">
        <v>50</v>
      </c>
      <c r="H44" s="69">
        <f t="shared" si="4"/>
        <v>138</v>
      </c>
      <c r="I44" s="76">
        <v>12.3</v>
      </c>
      <c r="J44" s="77">
        <f t="shared" si="2"/>
        <v>1697.4</v>
      </c>
      <c r="L44" s="72"/>
    </row>
    <row r="45" spans="1:12" s="64" customFormat="1" ht="14.25">
      <c r="A45" s="83" t="s">
        <v>19</v>
      </c>
      <c r="B45" s="66" t="s">
        <v>50</v>
      </c>
      <c r="C45" s="75" t="s">
        <v>50</v>
      </c>
      <c r="D45" s="96" t="s">
        <v>50</v>
      </c>
      <c r="E45" s="86">
        <v>2111</v>
      </c>
      <c r="F45" s="68">
        <f t="shared" si="3"/>
        <v>2111</v>
      </c>
      <c r="G45" s="74" t="s">
        <v>50</v>
      </c>
      <c r="H45" s="69">
        <f t="shared" si="4"/>
        <v>2111</v>
      </c>
      <c r="I45" s="93">
        <v>6</v>
      </c>
      <c r="J45" s="77">
        <f t="shared" si="2"/>
        <v>12666</v>
      </c>
      <c r="L45" s="72"/>
    </row>
    <row r="46" spans="1:12" s="64" customFormat="1" ht="14.25">
      <c r="A46" s="65" t="s">
        <v>29</v>
      </c>
      <c r="B46" s="66">
        <v>1153</v>
      </c>
      <c r="C46" s="75" t="s">
        <v>50</v>
      </c>
      <c r="D46" s="69">
        <v>79</v>
      </c>
      <c r="E46" s="75" t="s">
        <v>50</v>
      </c>
      <c r="F46" s="68">
        <f t="shared" si="3"/>
        <v>1232</v>
      </c>
      <c r="G46" s="74" t="s">
        <v>50</v>
      </c>
      <c r="H46" s="69">
        <f t="shared" si="4"/>
        <v>1232</v>
      </c>
      <c r="I46" s="93">
        <v>20</v>
      </c>
      <c r="J46" s="77">
        <f t="shared" si="2"/>
        <v>24640</v>
      </c>
      <c r="L46" s="72"/>
    </row>
    <row r="47" spans="1:12" s="64" customFormat="1" ht="14.25">
      <c r="A47" s="65" t="s">
        <v>123</v>
      </c>
      <c r="B47" s="66" t="s">
        <v>50</v>
      </c>
      <c r="C47" s="75" t="s">
        <v>50</v>
      </c>
      <c r="D47" s="74" t="s">
        <v>50</v>
      </c>
      <c r="E47" s="75" t="s">
        <v>50</v>
      </c>
      <c r="F47" s="68">
        <f t="shared" si="3"/>
        <v>0</v>
      </c>
      <c r="G47" s="87">
        <v>126179.765</v>
      </c>
      <c r="H47" s="88">
        <f t="shared" si="4"/>
        <v>126179.765</v>
      </c>
      <c r="I47" s="93">
        <v>5</v>
      </c>
      <c r="J47" s="77">
        <f t="shared" si="2"/>
        <v>630898.825</v>
      </c>
      <c r="K47" s="100"/>
      <c r="L47" s="72"/>
    </row>
    <row r="48" spans="1:12" s="64" customFormat="1" ht="14.25">
      <c r="A48" s="65" t="s">
        <v>77</v>
      </c>
      <c r="B48" s="66" t="s">
        <v>50</v>
      </c>
      <c r="C48" s="75" t="s">
        <v>50</v>
      </c>
      <c r="D48" s="69">
        <v>4217</v>
      </c>
      <c r="E48" s="75">
        <v>22317</v>
      </c>
      <c r="F48" s="68">
        <f t="shared" si="3"/>
        <v>26534</v>
      </c>
      <c r="G48" s="74" t="s">
        <v>50</v>
      </c>
      <c r="H48" s="69">
        <f t="shared" si="4"/>
        <v>26534</v>
      </c>
      <c r="I48" s="93">
        <v>6</v>
      </c>
      <c r="J48" s="77">
        <f t="shared" si="2"/>
        <v>159204</v>
      </c>
      <c r="L48" s="72"/>
    </row>
    <row r="49" spans="1:12" s="64" customFormat="1" ht="14.25">
      <c r="A49" s="65" t="s">
        <v>124</v>
      </c>
      <c r="B49" s="66" t="s">
        <v>50</v>
      </c>
      <c r="C49" s="75" t="s">
        <v>50</v>
      </c>
      <c r="D49" s="74" t="s">
        <v>50</v>
      </c>
      <c r="E49" s="75" t="s">
        <v>50</v>
      </c>
      <c r="F49" s="68">
        <f t="shared" si="3"/>
        <v>0</v>
      </c>
      <c r="G49" s="101">
        <v>17602.5</v>
      </c>
      <c r="H49" s="102">
        <f t="shared" si="4"/>
        <v>17602.5</v>
      </c>
      <c r="I49" s="93">
        <v>5</v>
      </c>
      <c r="J49" s="77">
        <f t="shared" si="2"/>
        <v>88012.5</v>
      </c>
      <c r="L49" s="72"/>
    </row>
    <row r="50" spans="1:12" s="64" customFormat="1" ht="14.25">
      <c r="A50" s="65" t="s">
        <v>125</v>
      </c>
      <c r="B50" s="66">
        <v>1553</v>
      </c>
      <c r="C50" s="73">
        <v>584</v>
      </c>
      <c r="D50" s="74" t="s">
        <v>50</v>
      </c>
      <c r="E50" s="75" t="s">
        <v>50</v>
      </c>
      <c r="F50" s="68">
        <f t="shared" si="3"/>
        <v>2137</v>
      </c>
      <c r="G50" s="74" t="s">
        <v>50</v>
      </c>
      <c r="H50" s="69">
        <f t="shared" si="4"/>
        <v>2137</v>
      </c>
      <c r="I50" s="76">
        <v>5.1</v>
      </c>
      <c r="J50" s="77">
        <f t="shared" si="2"/>
        <v>10898.699999999999</v>
      </c>
      <c r="L50" s="72"/>
    </row>
    <row r="51" spans="1:12" s="64" customFormat="1" ht="14.25">
      <c r="A51" s="65" t="s">
        <v>32</v>
      </c>
      <c r="B51" s="66">
        <v>994</v>
      </c>
      <c r="C51" s="73">
        <v>275</v>
      </c>
      <c r="D51" s="74" t="s">
        <v>50</v>
      </c>
      <c r="E51" s="75" t="s">
        <v>50</v>
      </c>
      <c r="F51" s="68">
        <f t="shared" si="3"/>
        <v>1269</v>
      </c>
      <c r="G51" s="74" t="s">
        <v>50</v>
      </c>
      <c r="H51" s="69">
        <f t="shared" si="4"/>
        <v>1269</v>
      </c>
      <c r="I51" s="76">
        <v>6.3</v>
      </c>
      <c r="J51" s="77">
        <f t="shared" si="2"/>
        <v>7994.7</v>
      </c>
      <c r="L51" s="72"/>
    </row>
    <row r="52" spans="1:12" s="64" customFormat="1" ht="14.25">
      <c r="A52" s="65" t="s">
        <v>126</v>
      </c>
      <c r="B52" s="66">
        <v>1112</v>
      </c>
      <c r="C52" s="73">
        <v>2188</v>
      </c>
      <c r="D52" s="94">
        <v>26</v>
      </c>
      <c r="E52" s="75" t="s">
        <v>50</v>
      </c>
      <c r="F52" s="68">
        <f t="shared" si="3"/>
        <v>3326</v>
      </c>
      <c r="G52" s="74" t="s">
        <v>50</v>
      </c>
      <c r="H52" s="69">
        <f t="shared" si="4"/>
        <v>3326</v>
      </c>
      <c r="I52" s="76">
        <v>5.3</v>
      </c>
      <c r="J52" s="77">
        <f t="shared" si="2"/>
        <v>17627.8</v>
      </c>
      <c r="L52" s="72"/>
    </row>
    <row r="53" spans="1:12" s="64" customFormat="1" ht="14.25">
      <c r="A53" s="65" t="s">
        <v>127</v>
      </c>
      <c r="B53" s="66">
        <v>3039</v>
      </c>
      <c r="C53" s="73">
        <v>855</v>
      </c>
      <c r="D53" s="74" t="s">
        <v>50</v>
      </c>
      <c r="E53" s="75" t="s">
        <v>50</v>
      </c>
      <c r="F53" s="68">
        <f t="shared" si="3"/>
        <v>3894</v>
      </c>
      <c r="G53" s="74" t="s">
        <v>50</v>
      </c>
      <c r="H53" s="69">
        <f t="shared" si="4"/>
        <v>3894</v>
      </c>
      <c r="I53" s="79">
        <v>3.26</v>
      </c>
      <c r="J53" s="77">
        <f t="shared" si="2"/>
        <v>12694.439999999999</v>
      </c>
      <c r="L53" s="72"/>
    </row>
    <row r="54" spans="1:12" s="64" customFormat="1" ht="14.25">
      <c r="A54" s="65" t="s">
        <v>21</v>
      </c>
      <c r="B54" s="66">
        <v>778</v>
      </c>
      <c r="C54" s="75" t="s">
        <v>50</v>
      </c>
      <c r="D54" s="69">
        <v>1116</v>
      </c>
      <c r="E54" s="75" t="s">
        <v>50</v>
      </c>
      <c r="F54" s="68">
        <f t="shared" si="3"/>
        <v>1894</v>
      </c>
      <c r="G54" s="74" t="s">
        <v>50</v>
      </c>
      <c r="H54" s="69">
        <f t="shared" si="4"/>
        <v>1894</v>
      </c>
      <c r="I54" s="76">
        <v>14.5</v>
      </c>
      <c r="J54" s="77">
        <f t="shared" si="2"/>
        <v>27463</v>
      </c>
      <c r="L54" s="72"/>
    </row>
    <row r="55" spans="1:12" s="64" customFormat="1" ht="14.25">
      <c r="A55" s="65" t="s">
        <v>20</v>
      </c>
      <c r="B55" s="66">
        <v>343</v>
      </c>
      <c r="C55" s="75" t="s">
        <v>50</v>
      </c>
      <c r="D55" s="74" t="s">
        <v>50</v>
      </c>
      <c r="E55" s="75" t="s">
        <v>50</v>
      </c>
      <c r="F55" s="68">
        <f t="shared" si="3"/>
        <v>343</v>
      </c>
      <c r="G55" s="74" t="s">
        <v>50</v>
      </c>
      <c r="H55" s="69">
        <f t="shared" si="4"/>
        <v>343</v>
      </c>
      <c r="I55" s="93">
        <v>40</v>
      </c>
      <c r="J55" s="77">
        <f t="shared" si="2"/>
        <v>13720</v>
      </c>
      <c r="L55" s="72"/>
    </row>
    <row r="56" spans="1:12" s="64" customFormat="1" ht="14.25">
      <c r="A56" s="65" t="s">
        <v>39</v>
      </c>
      <c r="B56" s="66">
        <v>640</v>
      </c>
      <c r="C56" s="75" t="s">
        <v>50</v>
      </c>
      <c r="D56" s="69">
        <v>1782</v>
      </c>
      <c r="E56" s="75" t="s">
        <v>50</v>
      </c>
      <c r="F56" s="68">
        <f t="shared" si="3"/>
        <v>2422</v>
      </c>
      <c r="G56" s="74" t="s">
        <v>50</v>
      </c>
      <c r="H56" s="69">
        <f t="shared" si="4"/>
        <v>2422</v>
      </c>
      <c r="I56" s="93">
        <v>10</v>
      </c>
      <c r="J56" s="77">
        <f t="shared" si="2"/>
        <v>24220</v>
      </c>
      <c r="L56" s="72"/>
    </row>
    <row r="57" spans="1:12" s="64" customFormat="1" ht="14.25">
      <c r="A57" s="65" t="s">
        <v>88</v>
      </c>
      <c r="B57" s="66" t="s">
        <v>50</v>
      </c>
      <c r="C57" s="73">
        <v>2375</v>
      </c>
      <c r="D57" s="74" t="s">
        <v>50</v>
      </c>
      <c r="E57" s="75" t="s">
        <v>50</v>
      </c>
      <c r="F57" s="68">
        <f t="shared" si="3"/>
        <v>2375</v>
      </c>
      <c r="G57" s="74" t="s">
        <v>50</v>
      </c>
      <c r="H57" s="69">
        <f t="shared" si="4"/>
        <v>2375</v>
      </c>
      <c r="I57" s="93">
        <v>15</v>
      </c>
      <c r="J57" s="77">
        <f t="shared" si="2"/>
        <v>35625</v>
      </c>
      <c r="L57" s="72"/>
    </row>
    <row r="58" spans="1:12" s="64" customFormat="1" ht="14.25">
      <c r="A58" s="65" t="s">
        <v>128</v>
      </c>
      <c r="B58" s="66">
        <v>1094</v>
      </c>
      <c r="C58" s="73">
        <v>3094</v>
      </c>
      <c r="D58" s="69">
        <v>8</v>
      </c>
      <c r="E58" s="75" t="s">
        <v>50</v>
      </c>
      <c r="F58" s="68">
        <f t="shared" si="3"/>
        <v>4196</v>
      </c>
      <c r="G58" s="74" t="s">
        <v>50</v>
      </c>
      <c r="H58" s="69">
        <f t="shared" si="4"/>
        <v>4196</v>
      </c>
      <c r="I58" s="79">
        <v>18.67</v>
      </c>
      <c r="J58" s="77">
        <f t="shared" si="2"/>
        <v>78339.32</v>
      </c>
      <c r="L58" s="72"/>
    </row>
    <row r="59" spans="1:13" s="64" customFormat="1" ht="15" thickBot="1">
      <c r="A59" s="98" t="s">
        <v>89</v>
      </c>
      <c r="B59" s="103">
        <f>4136+384</f>
        <v>4520</v>
      </c>
      <c r="C59" s="104">
        <f>8749+662+3+324</f>
        <v>9738</v>
      </c>
      <c r="D59" s="105">
        <f>7260+32+39</f>
        <v>7331</v>
      </c>
      <c r="E59" s="104">
        <v>2950</v>
      </c>
      <c r="F59" s="68">
        <f t="shared" si="3"/>
        <v>24539</v>
      </c>
      <c r="G59" s="95" t="s">
        <v>50</v>
      </c>
      <c r="H59" s="69">
        <f t="shared" si="4"/>
        <v>24539</v>
      </c>
      <c r="I59" s="106">
        <v>7</v>
      </c>
      <c r="J59" s="107">
        <f t="shared" si="2"/>
        <v>171773</v>
      </c>
      <c r="K59" s="108"/>
      <c r="L59" s="91">
        <f>+C59+C57+C20+C44+C10+C22</f>
        <v>22000</v>
      </c>
      <c r="M59" s="64" t="s">
        <v>129</v>
      </c>
    </row>
    <row r="60" spans="1:12" s="64" customFormat="1" ht="15.75" thickBot="1" thickTop="1">
      <c r="A60" s="54" t="s">
        <v>90</v>
      </c>
      <c r="B60" s="109">
        <f>SUM(B7:B59)</f>
        <v>56721</v>
      </c>
      <c r="C60" s="110">
        <f>SUM(C7:C59)</f>
        <v>50732</v>
      </c>
      <c r="D60" s="111">
        <f>SUM(D7:D59)</f>
        <v>158297</v>
      </c>
      <c r="E60" s="367">
        <f>SUM(E7:E59)</f>
        <v>83803</v>
      </c>
      <c r="F60" s="111">
        <f t="shared" si="3"/>
        <v>349553</v>
      </c>
      <c r="G60" s="112">
        <f>SUM(G7:G59)</f>
        <v>539746.665</v>
      </c>
      <c r="H60" s="113">
        <f t="shared" si="4"/>
        <v>889299.665</v>
      </c>
      <c r="I60" s="114"/>
      <c r="J60" s="115">
        <f>SUM(J7:J59)</f>
        <v>7814097.754300001</v>
      </c>
      <c r="L60" s="72"/>
    </row>
    <row r="61" spans="1:12" s="64" customFormat="1" ht="15" thickTop="1">
      <c r="A61" s="605" t="s">
        <v>130</v>
      </c>
      <c r="B61" s="606"/>
      <c r="C61" s="606"/>
      <c r="D61" s="606"/>
      <c r="E61" s="606"/>
      <c r="F61" s="606"/>
      <c r="G61" s="606"/>
      <c r="H61" s="606"/>
      <c r="I61" s="606"/>
      <c r="J61" s="606"/>
      <c r="L61" s="72"/>
    </row>
    <row r="62" spans="1:12" s="64" customFormat="1" ht="14.25">
      <c r="A62" s="607"/>
      <c r="B62" s="607"/>
      <c r="C62" s="607"/>
      <c r="D62" s="607"/>
      <c r="E62" s="607"/>
      <c r="F62" s="607"/>
      <c r="G62" s="607"/>
      <c r="H62" s="607"/>
      <c r="I62" s="607"/>
      <c r="J62" s="607"/>
      <c r="L62" s="72"/>
    </row>
    <row r="63" spans="1:9" ht="12.75">
      <c r="A63" s="601" t="s">
        <v>131</v>
      </c>
      <c r="B63" s="601"/>
      <c r="C63" s="601"/>
      <c r="D63" s="601"/>
      <c r="E63" s="601"/>
      <c r="F63" s="601"/>
      <c r="G63" s="601"/>
      <c r="H63" s="601"/>
      <c r="I63" s="601"/>
    </row>
    <row r="64" spans="1:10" ht="12.75">
      <c r="A64" s="601" t="s">
        <v>132</v>
      </c>
      <c r="B64" s="601"/>
      <c r="C64" s="601"/>
      <c r="D64" s="601"/>
      <c r="E64" s="601"/>
      <c r="F64" s="601"/>
      <c r="G64" s="601"/>
      <c r="H64" s="601"/>
      <c r="I64" s="601"/>
      <c r="J64" s="601"/>
    </row>
    <row r="65" spans="1:5" ht="12.75">
      <c r="A65" s="116"/>
      <c r="E65" s="118"/>
    </row>
    <row r="66" spans="1:5" ht="12.75">
      <c r="A66" s="116"/>
      <c r="E66" s="118"/>
    </row>
    <row r="67" ht="12.75">
      <c r="D67" s="116"/>
    </row>
    <row r="68" ht="12.75">
      <c r="C68" s="118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25">
      <selection activeCell="B1" sqref="B1"/>
      <selection activeCell="C37" sqref="C37"/>
    </sheetView>
  </sheetViews>
  <sheetFormatPr defaultColWidth="9.140625" defaultRowHeight="12.75"/>
  <cols>
    <col min="1" max="1" width="35.7109375" style="10" customWidth="1"/>
    <col min="2" max="5" width="10.7109375" style="10" customWidth="1"/>
    <col min="6" max="6" width="12.7109375" style="10" customWidth="1"/>
    <col min="7" max="7" width="10.7109375" style="10" customWidth="1"/>
    <col min="8" max="11" width="9.140625" style="2" customWidth="1"/>
  </cols>
  <sheetData>
    <row r="1" ht="19.5" customHeight="1">
      <c r="A1" s="9" t="s">
        <v>0</v>
      </c>
    </row>
    <row r="2" ht="19.5" customHeight="1">
      <c r="A2" s="9" t="s">
        <v>1</v>
      </c>
    </row>
    <row r="3" ht="19.5" customHeight="1">
      <c r="A3" s="9" t="s">
        <v>2</v>
      </c>
    </row>
    <row r="4" ht="19.5" customHeight="1">
      <c r="A4" s="9"/>
    </row>
    <row r="5" spans="1:7" ht="34.5" customHeight="1">
      <c r="A5" s="791" t="s">
        <v>16</v>
      </c>
      <c r="B5" s="791"/>
      <c r="C5" s="791"/>
      <c r="D5" s="791"/>
      <c r="E5" s="791"/>
      <c r="F5" s="791"/>
      <c r="G5" s="791"/>
    </row>
    <row r="6" spans="1:7" ht="30" customHeight="1">
      <c r="A6" s="791" t="s">
        <v>46</v>
      </c>
      <c r="B6" s="791"/>
      <c r="C6" s="791"/>
      <c r="D6" s="791"/>
      <c r="E6" s="791"/>
      <c r="F6" s="791"/>
      <c r="G6" s="791"/>
    </row>
    <row r="7" spans="1:7" ht="19.5" customHeight="1">
      <c r="A7" s="793" t="s">
        <v>224</v>
      </c>
      <c r="B7" s="793"/>
      <c r="C7" s="793"/>
      <c r="D7" s="793"/>
      <c r="E7" s="793"/>
      <c r="F7" s="793"/>
      <c r="G7" s="793"/>
    </row>
    <row r="8" spans="1:7" ht="19.5" customHeight="1" thickBot="1">
      <c r="A8" s="21"/>
      <c r="B8" s="21"/>
      <c r="C8" s="21"/>
      <c r="D8" s="21"/>
      <c r="E8" s="21"/>
      <c r="F8" s="21"/>
      <c r="G8" s="21"/>
    </row>
    <row r="9" spans="1:7" ht="24.75" customHeight="1" thickTop="1">
      <c r="A9" s="12" t="s">
        <v>8</v>
      </c>
      <c r="B9" s="794" t="s">
        <v>82</v>
      </c>
      <c r="C9" s="794" t="s">
        <v>10</v>
      </c>
      <c r="D9" s="794" t="s">
        <v>3</v>
      </c>
      <c r="E9" s="794" t="s">
        <v>81</v>
      </c>
      <c r="F9" s="43" t="s">
        <v>12</v>
      </c>
      <c r="G9" s="41" t="s">
        <v>5</v>
      </c>
    </row>
    <row r="10" spans="1:7" ht="24.75" customHeight="1" thickBot="1">
      <c r="A10" s="13" t="s">
        <v>7</v>
      </c>
      <c r="B10" s="792"/>
      <c r="C10" s="792"/>
      <c r="D10" s="792"/>
      <c r="E10" s="792"/>
      <c r="F10" s="44" t="s">
        <v>17</v>
      </c>
      <c r="G10" s="42" t="s">
        <v>49</v>
      </c>
    </row>
    <row r="11" spans="1:7" ht="19.5" customHeight="1" thickTop="1">
      <c r="A11" s="33" t="s">
        <v>61</v>
      </c>
      <c r="B11" s="19" t="str">
        <f>'33'!H33</f>
        <v>-</v>
      </c>
      <c r="C11" s="19" t="str">
        <f>'33'!I33</f>
        <v>-</v>
      </c>
      <c r="D11" s="19" t="str">
        <f>'33'!J33</f>
        <v>-</v>
      </c>
      <c r="E11" s="19" t="str">
        <f>'33'!K33</f>
        <v>-</v>
      </c>
      <c r="F11" s="19">
        <f>'33'!L33</f>
        <v>26</v>
      </c>
      <c r="G11" s="35">
        <f aca="true" t="shared" si="0" ref="G11:G36">SUM(B11:F11)</f>
        <v>26</v>
      </c>
    </row>
    <row r="12" spans="1:11" s="1" customFormat="1" ht="19.5" customHeight="1">
      <c r="A12" s="14" t="s">
        <v>71</v>
      </c>
      <c r="B12" s="20" t="str">
        <f>'33'!H11</f>
        <v>-</v>
      </c>
      <c r="C12" s="20">
        <f>'33'!I11</f>
        <v>128</v>
      </c>
      <c r="D12" s="20" t="str">
        <f>'33'!J11</f>
        <v>-</v>
      </c>
      <c r="E12" s="20" t="str">
        <f>'33'!K11</f>
        <v>-</v>
      </c>
      <c r="F12" s="20" t="str">
        <f>'33'!L11</f>
        <v>-</v>
      </c>
      <c r="G12" s="36">
        <f t="shared" si="0"/>
        <v>128</v>
      </c>
      <c r="H12" s="3"/>
      <c r="I12" s="3"/>
      <c r="J12" s="3"/>
      <c r="K12" s="3"/>
    </row>
    <row r="13" spans="1:7" ht="19.5" customHeight="1">
      <c r="A13" s="14" t="s">
        <v>69</v>
      </c>
      <c r="B13" s="20" t="str">
        <f>'33'!H24</f>
        <v>-</v>
      </c>
      <c r="C13" s="20">
        <f>'33'!I24</f>
        <v>55</v>
      </c>
      <c r="D13" s="20" t="str">
        <f>'33'!J24</f>
        <v>-</v>
      </c>
      <c r="E13" s="20" t="str">
        <f>'33'!K24</f>
        <v>-</v>
      </c>
      <c r="F13" s="20" t="str">
        <f>'33'!L24</f>
        <v>-</v>
      </c>
      <c r="G13" s="36">
        <f t="shared" si="0"/>
        <v>55</v>
      </c>
    </row>
    <row r="14" spans="1:7" ht="19.5" customHeight="1">
      <c r="A14" s="23" t="s">
        <v>78</v>
      </c>
      <c r="B14" s="20" t="s">
        <v>50</v>
      </c>
      <c r="C14" s="20" t="s">
        <v>50</v>
      </c>
      <c r="D14" s="20" t="s">
        <v>50</v>
      </c>
      <c r="E14" s="20" t="s">
        <v>50</v>
      </c>
      <c r="F14" s="20" t="s">
        <v>50</v>
      </c>
      <c r="G14" s="36">
        <f t="shared" si="0"/>
        <v>0</v>
      </c>
    </row>
    <row r="15" spans="1:7" ht="19.5" customHeight="1">
      <c r="A15" s="14" t="s">
        <v>59</v>
      </c>
      <c r="B15" s="20" t="str">
        <f>'33'!H27</f>
        <v>-</v>
      </c>
      <c r="C15" s="20" t="str">
        <f>'33'!I27</f>
        <v>-</v>
      </c>
      <c r="D15" s="20" t="str">
        <f>'33'!J27</f>
        <v>-</v>
      </c>
      <c r="E15" s="20" t="str">
        <f>'33'!K27</f>
        <v>-</v>
      </c>
      <c r="F15" s="20">
        <f>'33'!L27</f>
        <v>649</v>
      </c>
      <c r="G15" s="36">
        <f t="shared" si="0"/>
        <v>649</v>
      </c>
    </row>
    <row r="16" spans="1:7" ht="19.5" customHeight="1">
      <c r="A16" s="23" t="s">
        <v>62</v>
      </c>
      <c r="B16" s="20" t="str">
        <f>'33'!H18</f>
        <v>-</v>
      </c>
      <c r="C16" s="20" t="str">
        <f>'33'!I18</f>
        <v>-</v>
      </c>
      <c r="D16" s="20" t="str">
        <f>'33'!J18</f>
        <v>-</v>
      </c>
      <c r="E16" s="20" t="str">
        <f>'33'!K18</f>
        <v>-</v>
      </c>
      <c r="F16" s="20">
        <f>'33'!L18</f>
        <v>174</v>
      </c>
      <c r="G16" s="36">
        <f t="shared" si="0"/>
        <v>174</v>
      </c>
    </row>
    <row r="17" spans="1:7" ht="19.5" customHeight="1">
      <c r="A17" s="14" t="s">
        <v>68</v>
      </c>
      <c r="B17" s="20" t="s">
        <v>50</v>
      </c>
      <c r="C17" s="20" t="s">
        <v>50</v>
      </c>
      <c r="D17" s="20" t="s">
        <v>50</v>
      </c>
      <c r="E17" s="20" t="s">
        <v>50</v>
      </c>
      <c r="F17" s="20" t="s">
        <v>50</v>
      </c>
      <c r="G17" s="36"/>
    </row>
    <row r="18" spans="1:7" ht="19.5" customHeight="1">
      <c r="A18" s="22" t="s">
        <v>55</v>
      </c>
      <c r="B18" s="20" t="str">
        <f>'33'!H23</f>
        <v>-</v>
      </c>
      <c r="C18" s="20" t="str">
        <f>'33'!I23</f>
        <v>-</v>
      </c>
      <c r="D18" s="20" t="str">
        <f>'33'!J23</f>
        <v>-</v>
      </c>
      <c r="E18" s="20" t="str">
        <f>'33'!K23</f>
        <v>-</v>
      </c>
      <c r="F18" s="20">
        <f>'33'!L23</f>
        <v>3</v>
      </c>
      <c r="G18" s="36">
        <f t="shared" si="0"/>
        <v>3</v>
      </c>
    </row>
    <row r="19" spans="1:7" ht="19.5" customHeight="1">
      <c r="A19" s="16" t="s">
        <v>54</v>
      </c>
      <c r="B19" s="20" t="str">
        <f>'33'!H16</f>
        <v>-</v>
      </c>
      <c r="C19" s="20" t="str">
        <f>'33'!I16</f>
        <v>-</v>
      </c>
      <c r="D19" s="20" t="str">
        <f>'33'!J16</f>
        <v>-</v>
      </c>
      <c r="E19" s="20" t="str">
        <f>'33'!K16</f>
        <v>-</v>
      </c>
      <c r="F19" s="20">
        <f>'33'!L16</f>
        <v>9</v>
      </c>
      <c r="G19" s="36">
        <f t="shared" si="0"/>
        <v>9</v>
      </c>
    </row>
    <row r="20" spans="1:7" ht="19.5" customHeight="1">
      <c r="A20" s="15" t="s">
        <v>72</v>
      </c>
      <c r="B20" s="20" t="str">
        <f>'33'!H32</f>
        <v>-</v>
      </c>
      <c r="C20" s="20">
        <f>'33'!I32</f>
        <v>331</v>
      </c>
      <c r="D20" s="20" t="str">
        <f>'33'!J32</f>
        <v>-</v>
      </c>
      <c r="E20" s="20" t="str">
        <f>'33'!K32</f>
        <v>-</v>
      </c>
      <c r="F20" s="20" t="str">
        <f>'33'!L32</f>
        <v>-</v>
      </c>
      <c r="G20" s="36">
        <f t="shared" si="0"/>
        <v>331</v>
      </c>
    </row>
    <row r="21" spans="1:7" ht="19.5" customHeight="1">
      <c r="A21" s="15" t="s">
        <v>56</v>
      </c>
      <c r="B21" s="20" t="s">
        <v>50</v>
      </c>
      <c r="C21" s="20" t="s">
        <v>50</v>
      </c>
      <c r="D21" s="20" t="s">
        <v>50</v>
      </c>
      <c r="E21" s="20" t="s">
        <v>50</v>
      </c>
      <c r="F21" s="20" t="s">
        <v>50</v>
      </c>
      <c r="G21" s="36">
        <f t="shared" si="0"/>
        <v>0</v>
      </c>
    </row>
    <row r="22" spans="1:7" ht="19.5" customHeight="1">
      <c r="A22" s="18" t="s">
        <v>44</v>
      </c>
      <c r="B22" s="20" t="str">
        <f>'33'!H31</f>
        <v>-</v>
      </c>
      <c r="C22" s="20" t="str">
        <f>'33'!I31</f>
        <v>-</v>
      </c>
      <c r="D22" s="20" t="str">
        <f>'33'!J31</f>
        <v>-</v>
      </c>
      <c r="E22" s="20" t="str">
        <f>'33'!K31</f>
        <v>-</v>
      </c>
      <c r="F22" s="20">
        <f>'33'!L31</f>
        <v>63</v>
      </c>
      <c r="G22" s="36">
        <f t="shared" si="0"/>
        <v>63</v>
      </c>
    </row>
    <row r="23" spans="1:7" ht="19.5" customHeight="1">
      <c r="A23" s="17" t="s">
        <v>57</v>
      </c>
      <c r="B23" s="20">
        <f>'33'!H22</f>
        <v>582</v>
      </c>
      <c r="C23" s="20">
        <f>'33'!I22</f>
        <v>415</v>
      </c>
      <c r="D23" s="20" t="str">
        <f>'33'!J22</f>
        <v>-</v>
      </c>
      <c r="E23" s="20" t="str">
        <f>'33'!K22</f>
        <v>-</v>
      </c>
      <c r="F23" s="20">
        <f>'33'!L22</f>
        <v>2184</v>
      </c>
      <c r="G23" s="36">
        <f t="shared" si="0"/>
        <v>3181</v>
      </c>
    </row>
    <row r="24" spans="1:7" ht="19.5" customHeight="1">
      <c r="A24" s="34" t="s">
        <v>64</v>
      </c>
      <c r="B24" s="20" t="str">
        <f>'33'!H15</f>
        <v>-</v>
      </c>
      <c r="C24" s="20" t="str">
        <f>'33'!I15</f>
        <v>-</v>
      </c>
      <c r="D24" s="20" t="str">
        <f>'33'!J15</f>
        <v>-</v>
      </c>
      <c r="E24" s="20" t="str">
        <f>'33'!K15</f>
        <v>-</v>
      </c>
      <c r="F24" s="20">
        <f>'33'!L15</f>
        <v>62</v>
      </c>
      <c r="G24" s="36">
        <f t="shared" si="0"/>
        <v>62</v>
      </c>
    </row>
    <row r="25" spans="1:10" ht="19.5" customHeight="1">
      <c r="A25" s="17" t="s">
        <v>74</v>
      </c>
      <c r="B25" s="20" t="s">
        <v>50</v>
      </c>
      <c r="C25" s="20" t="s">
        <v>50</v>
      </c>
      <c r="D25" s="20" t="s">
        <v>50</v>
      </c>
      <c r="E25" s="20" t="s">
        <v>50</v>
      </c>
      <c r="F25" s="20" t="s">
        <v>50</v>
      </c>
      <c r="G25" s="36">
        <f t="shared" si="0"/>
        <v>0</v>
      </c>
      <c r="H25" s="5"/>
      <c r="I25" s="6"/>
      <c r="J25" s="6"/>
    </row>
    <row r="26" spans="1:7" ht="19.5" customHeight="1">
      <c r="A26" s="18" t="s">
        <v>9</v>
      </c>
      <c r="B26" s="20" t="str">
        <f>'33'!H25</f>
        <v>-</v>
      </c>
      <c r="C26" s="20">
        <f>'33'!I25</f>
        <v>115</v>
      </c>
      <c r="D26" s="20">
        <f>'33'!J25</f>
        <v>3165</v>
      </c>
      <c r="E26" s="20">
        <f>'33'!K25</f>
        <v>204</v>
      </c>
      <c r="F26" s="20" t="str">
        <f>'33'!L25</f>
        <v>-</v>
      </c>
      <c r="G26" s="36">
        <f t="shared" si="0"/>
        <v>3484</v>
      </c>
    </row>
    <row r="27" spans="1:7" ht="19.5" customHeight="1">
      <c r="A27" s="15" t="s">
        <v>73</v>
      </c>
      <c r="B27" s="20" t="str">
        <f>'33'!H9</f>
        <v>-</v>
      </c>
      <c r="C27" s="20" t="str">
        <f>'33'!I9</f>
        <v>-</v>
      </c>
      <c r="D27" s="20" t="str">
        <f>'33'!J9</f>
        <v>-</v>
      </c>
      <c r="E27" s="20" t="str">
        <f>'33'!K9</f>
        <v>-</v>
      </c>
      <c r="F27" s="20">
        <f>'33'!L9</f>
        <v>56</v>
      </c>
      <c r="G27" s="36">
        <f t="shared" si="0"/>
        <v>56</v>
      </c>
    </row>
    <row r="28" spans="1:7" ht="19.5" customHeight="1">
      <c r="A28" s="15" t="s">
        <v>58</v>
      </c>
      <c r="B28" s="20" t="str">
        <f>'33'!H17</f>
        <v>-</v>
      </c>
      <c r="C28" s="20" t="str">
        <f>'33'!I17</f>
        <v>-</v>
      </c>
      <c r="D28" s="20" t="str">
        <f>'33'!J17</f>
        <v>-</v>
      </c>
      <c r="E28" s="20" t="str">
        <f>'33'!K17</f>
        <v>-</v>
      </c>
      <c r="F28" s="20">
        <f>'33'!L17</f>
        <v>52</v>
      </c>
      <c r="G28" s="36">
        <f t="shared" si="0"/>
        <v>52</v>
      </c>
    </row>
    <row r="29" spans="1:7" ht="19.5" customHeight="1">
      <c r="A29" s="15" t="s">
        <v>51</v>
      </c>
      <c r="B29" s="20" t="str">
        <f>'33'!H26</f>
        <v>-</v>
      </c>
      <c r="C29" s="20" t="str">
        <f>'33'!I26</f>
        <v>-</v>
      </c>
      <c r="D29" s="20" t="str">
        <f>'33'!J26</f>
        <v>-</v>
      </c>
      <c r="E29" s="20" t="str">
        <f>'33'!K26</f>
        <v>-</v>
      </c>
      <c r="F29" s="20">
        <f>'33'!L26</f>
        <v>1968</v>
      </c>
      <c r="G29" s="36">
        <f t="shared" si="0"/>
        <v>1968</v>
      </c>
    </row>
    <row r="30" spans="1:7" ht="19.5" customHeight="1">
      <c r="A30" s="18" t="s">
        <v>67</v>
      </c>
      <c r="B30" s="20">
        <f>'33'!H12</f>
        <v>141</v>
      </c>
      <c r="C30" s="20" t="str">
        <f>'33'!I12</f>
        <v>-</v>
      </c>
      <c r="D30" s="20" t="str">
        <f>'33'!J12</f>
        <v>-</v>
      </c>
      <c r="E30" s="20" t="str">
        <f>'33'!K12</f>
        <v>-</v>
      </c>
      <c r="F30" s="20">
        <f>'33'!L12</f>
        <v>357</v>
      </c>
      <c r="G30" s="36">
        <f t="shared" si="0"/>
        <v>498</v>
      </c>
    </row>
    <row r="31" spans="1:7" ht="19.5" customHeight="1">
      <c r="A31" s="24" t="s">
        <v>52</v>
      </c>
      <c r="B31" s="20" t="str">
        <f>'33'!H19</f>
        <v>-</v>
      </c>
      <c r="C31" s="20" t="str">
        <f>'33'!I19</f>
        <v>-</v>
      </c>
      <c r="D31" s="20" t="str">
        <f>'33'!J19</f>
        <v>-</v>
      </c>
      <c r="E31" s="20" t="str">
        <f>'33'!K19</f>
        <v>-</v>
      </c>
      <c r="F31" s="20">
        <f>'33'!L19</f>
        <v>100</v>
      </c>
      <c r="G31" s="36">
        <f t="shared" si="0"/>
        <v>100</v>
      </c>
    </row>
    <row r="32" spans="1:7" ht="19.5" customHeight="1">
      <c r="A32" s="18" t="s">
        <v>60</v>
      </c>
      <c r="B32" s="20" t="str">
        <f>'33'!H20</f>
        <v>-</v>
      </c>
      <c r="C32" s="20" t="str">
        <f>'33'!I20</f>
        <v>-</v>
      </c>
      <c r="D32" s="20" t="str">
        <f>'33'!J20</f>
        <v>-</v>
      </c>
      <c r="E32" s="20" t="str">
        <f>'33'!K20</f>
        <v>-</v>
      </c>
      <c r="F32" s="20">
        <f>'33'!L20</f>
        <v>94</v>
      </c>
      <c r="G32" s="36">
        <f t="shared" si="0"/>
        <v>94</v>
      </c>
    </row>
    <row r="33" spans="1:7" ht="19.5" customHeight="1">
      <c r="A33" s="16" t="s">
        <v>53</v>
      </c>
      <c r="B33" s="20">
        <f>'33'!H34</f>
        <v>835</v>
      </c>
      <c r="C33" s="20" t="str">
        <f>'33'!I34</f>
        <v>-</v>
      </c>
      <c r="D33" s="20" t="str">
        <f>'33'!J34</f>
        <v>-</v>
      </c>
      <c r="E33" s="20" t="str">
        <f>'33'!K34</f>
        <v>-</v>
      </c>
      <c r="F33" s="20">
        <f>'33'!L34</f>
        <v>36</v>
      </c>
      <c r="G33" s="36">
        <f t="shared" si="0"/>
        <v>871</v>
      </c>
    </row>
    <row r="34" spans="1:7" ht="19.5" customHeight="1">
      <c r="A34" s="15" t="s">
        <v>70</v>
      </c>
      <c r="B34" s="20">
        <f>'33'!H10</f>
        <v>1342</v>
      </c>
      <c r="C34" s="20">
        <f>'33'!I10</f>
        <v>857</v>
      </c>
      <c r="D34" s="20">
        <f>'33'!J10</f>
        <v>25041</v>
      </c>
      <c r="E34" s="20">
        <f>'33'!K10</f>
        <v>3841</v>
      </c>
      <c r="F34" s="20">
        <f>'33'!L10</f>
        <v>283</v>
      </c>
      <c r="G34" s="36">
        <f t="shared" si="0"/>
        <v>31364</v>
      </c>
    </row>
    <row r="35" spans="1:7" ht="19.5" customHeight="1">
      <c r="A35" s="24" t="s">
        <v>63</v>
      </c>
      <c r="B35" s="20" t="s">
        <v>50</v>
      </c>
      <c r="C35" s="20" t="s">
        <v>50</v>
      </c>
      <c r="D35" s="20" t="s">
        <v>50</v>
      </c>
      <c r="E35" s="20" t="s">
        <v>50</v>
      </c>
      <c r="F35" s="20" t="s">
        <v>50</v>
      </c>
      <c r="G35" s="36">
        <f t="shared" si="0"/>
        <v>0</v>
      </c>
    </row>
    <row r="36" spans="1:7" ht="19.5" customHeight="1" thickBot="1">
      <c r="A36" s="32" t="s">
        <v>11</v>
      </c>
      <c r="B36" s="37">
        <v>137</v>
      </c>
      <c r="C36" s="37">
        <v>91</v>
      </c>
      <c r="D36" s="37">
        <v>2365</v>
      </c>
      <c r="E36" s="37">
        <v>0</v>
      </c>
      <c r="F36" s="37">
        <v>173</v>
      </c>
      <c r="G36" s="38">
        <f t="shared" si="0"/>
        <v>2766</v>
      </c>
    </row>
    <row r="37" spans="1:7" ht="24.75" customHeight="1" thickBot="1" thickTop="1">
      <c r="A37" s="11" t="s">
        <v>5</v>
      </c>
      <c r="B37" s="39">
        <v>3037</v>
      </c>
      <c r="C37" s="39">
        <v>1992</v>
      </c>
      <c r="D37" s="39">
        <v>30571</v>
      </c>
      <c r="E37" s="39">
        <v>4045</v>
      </c>
      <c r="F37" s="39">
        <v>6289</v>
      </c>
      <c r="G37" s="40">
        <f>SUM(G11:G36)</f>
        <v>45934</v>
      </c>
    </row>
    <row r="38" ht="13.5" thickTop="1"/>
    <row r="53" ht="12.75">
      <c r="D53" s="31"/>
    </row>
  </sheetData>
  <sheetProtection/>
  <mergeCells count="7">
    <mergeCell ref="A5:G5"/>
    <mergeCell ref="A6:G6"/>
    <mergeCell ref="A7:G7"/>
    <mergeCell ref="D9:D10"/>
    <mergeCell ref="B9:B10"/>
    <mergeCell ref="E9:E10"/>
    <mergeCell ref="C9:C10"/>
  </mergeCells>
  <printOptions/>
  <pageMargins left="1.1023622047244095" right="0" top="0" bottom="0.7874015748031497" header="0.9055118110236221" footer="0"/>
  <pageSetup fitToHeight="1" fitToWidth="1" horizontalDpi="300" verticalDpi="300" orientation="portrait" paperSize="9" scale="91" r:id="rId2"/>
  <headerFooter alignWithMargins="0">
    <oddFooter>&amp;C[33]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7" sqref="J7:L7"/>
      <selection activeCell="J49" sqref="J49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8" customFormat="1" ht="12.75">
      <c r="A1" s="7" t="s">
        <v>0</v>
      </c>
    </row>
    <row r="2" s="8" customFormat="1" ht="12.75">
      <c r="A2" s="7" t="s">
        <v>1</v>
      </c>
    </row>
    <row r="3" s="8" customFormat="1" ht="12.75">
      <c r="A3" s="7" t="s">
        <v>2</v>
      </c>
    </row>
    <row r="4" s="8" customFormat="1" ht="12.75"/>
    <row r="5" spans="1:16" s="8" customFormat="1" ht="30.75">
      <c r="A5" s="789" t="s">
        <v>47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</row>
    <row r="6" spans="1:16" s="8" customFormat="1" ht="30.75">
      <c r="A6" s="789" t="s">
        <v>225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</row>
    <row r="7" spans="10:16" s="8" customFormat="1" ht="16.5" thickBot="1">
      <c r="J7" s="25"/>
      <c r="K7" s="26"/>
      <c r="L7" s="26"/>
      <c r="M7" s="26"/>
      <c r="N7" s="26"/>
      <c r="O7" s="790" t="s">
        <v>48</v>
      </c>
      <c r="P7" s="790"/>
    </row>
    <row r="8" spans="1:16" s="8" customFormat="1" ht="20.25" thickBot="1" thickTop="1">
      <c r="A8" s="27" t="s">
        <v>6</v>
      </c>
      <c r="B8" s="27">
        <v>1991</v>
      </c>
      <c r="C8" s="27">
        <v>1992</v>
      </c>
      <c r="D8" s="27">
        <v>1993</v>
      </c>
      <c r="E8" s="27">
        <v>1994</v>
      </c>
      <c r="F8" s="27">
        <v>1995</v>
      </c>
      <c r="G8" s="27">
        <v>1996</v>
      </c>
      <c r="H8" s="27">
        <v>1997</v>
      </c>
      <c r="I8" s="27">
        <v>1998</v>
      </c>
      <c r="J8" s="27">
        <v>1999</v>
      </c>
      <c r="K8" s="30">
        <v>2000</v>
      </c>
      <c r="L8" s="27">
        <v>2001</v>
      </c>
      <c r="M8" s="27">
        <v>2002</v>
      </c>
      <c r="N8" s="27">
        <v>2003</v>
      </c>
      <c r="O8" s="27">
        <v>2004</v>
      </c>
      <c r="P8" s="27">
        <v>2005</v>
      </c>
    </row>
    <row r="9" spans="1:16" s="8" customFormat="1" ht="20.25" thickBot="1" thickTop="1">
      <c r="A9" s="27" t="s">
        <v>4</v>
      </c>
      <c r="B9" s="28">
        <v>0.752</v>
      </c>
      <c r="C9" s="28">
        <v>0.546</v>
      </c>
      <c r="D9" s="28">
        <v>0.527</v>
      </c>
      <c r="E9" s="28">
        <v>0.481</v>
      </c>
      <c r="F9" s="28">
        <v>0.612</v>
      </c>
      <c r="G9" s="28">
        <v>0.702</v>
      </c>
      <c r="H9" s="28">
        <v>0.876</v>
      </c>
      <c r="I9" s="28">
        <v>1.073</v>
      </c>
      <c r="J9" s="28">
        <v>1.654</v>
      </c>
      <c r="K9" s="28">
        <v>1.876</v>
      </c>
      <c r="L9" s="28">
        <v>0.861</v>
      </c>
      <c r="M9" s="28">
        <v>1.231</v>
      </c>
      <c r="N9" s="29">
        <v>1.313</v>
      </c>
      <c r="O9" s="29">
        <v>1.271</v>
      </c>
      <c r="P9" s="29">
        <v>1.992</v>
      </c>
    </row>
    <row r="10" ht="13.5" thickTop="1"/>
    <row r="60" ht="12.75">
      <c r="E60" s="4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&amp;C[35]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3" customWidth="1"/>
    <col min="2" max="2" width="2.00390625" style="213" hidden="1" customWidth="1"/>
    <col min="3" max="3" width="8.57421875" style="213" customWidth="1"/>
    <col min="4" max="17" width="6.7109375" style="213" customWidth="1"/>
    <col min="18" max="18" width="7.421875" style="213" customWidth="1"/>
    <col min="19" max="19" width="9.140625" style="120" customWidth="1"/>
    <col min="20" max="16384" width="9.140625" style="121" customWidth="1"/>
  </cols>
  <sheetData>
    <row r="1" spans="1:18" ht="18">
      <c r="A1" s="630">
        <v>16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</row>
    <row r="2" spans="1:18" ht="15">
      <c r="A2" s="122" t="s">
        <v>99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9.5" customHeight="1">
      <c r="A3" s="122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26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25" ht="19.5" customHeight="1">
      <c r="A5" s="631" t="s">
        <v>133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125"/>
      <c r="T5" s="126"/>
      <c r="U5" s="126"/>
      <c r="V5" s="126"/>
      <c r="W5" s="126"/>
      <c r="X5" s="126"/>
      <c r="Y5" s="126"/>
    </row>
    <row r="6" spans="1:25" ht="16.5" customHeight="1">
      <c r="A6" s="632" t="s">
        <v>134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125"/>
      <c r="T6" s="126"/>
      <c r="U6" s="126"/>
      <c r="V6" s="126"/>
      <c r="W6" s="126"/>
      <c r="X6" s="126"/>
      <c r="Y6" s="126"/>
    </row>
    <row r="7" spans="1:25" ht="6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5"/>
      <c r="T7" s="126"/>
      <c r="U7" s="126"/>
      <c r="V7" s="126"/>
      <c r="W7" s="126"/>
      <c r="X7" s="126"/>
      <c r="Y7" s="126"/>
    </row>
    <row r="8" spans="1:25" ht="16.5" customHeight="1" thickBo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633" t="s">
        <v>135</v>
      </c>
      <c r="Q8" s="633"/>
      <c r="R8" s="633"/>
      <c r="S8" s="125"/>
      <c r="T8" s="126"/>
      <c r="U8" s="126"/>
      <c r="V8" s="126"/>
      <c r="W8" s="126"/>
      <c r="X8" s="126"/>
      <c r="Y8" s="126"/>
    </row>
    <row r="9" spans="1:18" ht="24.75" customHeight="1" thickTop="1">
      <c r="A9" s="608" t="s">
        <v>136</v>
      </c>
      <c r="B9" s="609"/>
      <c r="C9" s="634" t="s">
        <v>137</v>
      </c>
      <c r="D9" s="636" t="s">
        <v>138</v>
      </c>
      <c r="E9" s="634"/>
      <c r="F9" s="636" t="s">
        <v>139</v>
      </c>
      <c r="G9" s="637"/>
      <c r="H9" s="637"/>
      <c r="I9" s="634"/>
      <c r="J9" s="638" t="s">
        <v>140</v>
      </c>
      <c r="K9" s="639"/>
      <c r="L9" s="636" t="s">
        <v>141</v>
      </c>
      <c r="M9" s="637"/>
      <c r="N9" s="637"/>
      <c r="O9" s="640"/>
      <c r="P9" s="634"/>
      <c r="Q9" s="626" t="s">
        <v>142</v>
      </c>
      <c r="R9" s="628" t="s">
        <v>90</v>
      </c>
    </row>
    <row r="10" spans="1:18" ht="34.5" customHeight="1" thickBot="1">
      <c r="A10" s="612"/>
      <c r="B10" s="613"/>
      <c r="C10" s="635"/>
      <c r="D10" s="129" t="s">
        <v>103</v>
      </c>
      <c r="E10" s="130" t="s">
        <v>104</v>
      </c>
      <c r="F10" s="131" t="s">
        <v>143</v>
      </c>
      <c r="G10" s="132" t="s">
        <v>144</v>
      </c>
      <c r="H10" s="132" t="s">
        <v>145</v>
      </c>
      <c r="I10" s="133" t="s">
        <v>146</v>
      </c>
      <c r="J10" s="134" t="s">
        <v>147</v>
      </c>
      <c r="K10" s="133" t="s">
        <v>148</v>
      </c>
      <c r="L10" s="131" t="s">
        <v>149</v>
      </c>
      <c r="M10" s="132" t="s">
        <v>150</v>
      </c>
      <c r="N10" s="132" t="s">
        <v>151</v>
      </c>
      <c r="O10" s="135" t="s">
        <v>152</v>
      </c>
      <c r="P10" s="136" t="s">
        <v>153</v>
      </c>
      <c r="Q10" s="627"/>
      <c r="R10" s="629"/>
    </row>
    <row r="11" spans="1:18" ht="16.5" customHeight="1" thickTop="1">
      <c r="A11" s="610" t="s">
        <v>154</v>
      </c>
      <c r="B11" s="611"/>
      <c r="C11" s="137" t="s">
        <v>154</v>
      </c>
      <c r="D11" s="138">
        <v>14511</v>
      </c>
      <c r="E11" s="139" t="s">
        <v>50</v>
      </c>
      <c r="F11" s="138">
        <v>3037</v>
      </c>
      <c r="G11" s="140" t="s">
        <v>50</v>
      </c>
      <c r="H11" s="140" t="s">
        <v>50</v>
      </c>
      <c r="I11" s="141" t="s">
        <v>50</v>
      </c>
      <c r="J11" s="142" t="s">
        <v>50</v>
      </c>
      <c r="K11" s="141" t="s">
        <v>50</v>
      </c>
      <c r="L11" s="143" t="s">
        <v>50</v>
      </c>
      <c r="M11" s="144" t="s">
        <v>50</v>
      </c>
      <c r="N11" s="144" t="s">
        <v>50</v>
      </c>
      <c r="O11" s="145" t="s">
        <v>50</v>
      </c>
      <c r="P11" s="141" t="s">
        <v>50</v>
      </c>
      <c r="Q11" s="146">
        <v>1486</v>
      </c>
      <c r="R11" s="146">
        <f>SUM(D11:Q11)</f>
        <v>19034</v>
      </c>
    </row>
    <row r="12" spans="1:18" ht="16.5" customHeight="1">
      <c r="A12" s="610"/>
      <c r="B12" s="611"/>
      <c r="C12" s="137" t="s">
        <v>155</v>
      </c>
      <c r="D12" s="147" t="s">
        <v>50</v>
      </c>
      <c r="E12" s="148" t="s">
        <v>50</v>
      </c>
      <c r="F12" s="147">
        <v>34441</v>
      </c>
      <c r="G12" s="140" t="s">
        <v>50</v>
      </c>
      <c r="H12" s="140" t="s">
        <v>50</v>
      </c>
      <c r="I12" s="141" t="s">
        <v>50</v>
      </c>
      <c r="J12" s="142" t="s">
        <v>50</v>
      </c>
      <c r="K12" s="141" t="s">
        <v>50</v>
      </c>
      <c r="L12" s="143" t="s">
        <v>50</v>
      </c>
      <c r="M12" s="140" t="s">
        <v>50</v>
      </c>
      <c r="N12" s="140" t="s">
        <v>50</v>
      </c>
      <c r="O12" s="145" t="s">
        <v>50</v>
      </c>
      <c r="P12" s="141" t="s">
        <v>50</v>
      </c>
      <c r="Q12" s="149">
        <v>4880</v>
      </c>
      <c r="R12" s="146">
        <f>SUM(D12:Q12)</f>
        <v>39321</v>
      </c>
    </row>
    <row r="13" spans="1:18" ht="16.5" customHeight="1" thickBot="1">
      <c r="A13" s="612"/>
      <c r="B13" s="613"/>
      <c r="C13" s="137" t="s">
        <v>156</v>
      </c>
      <c r="D13" s="147" t="s">
        <v>50</v>
      </c>
      <c r="E13" s="148" t="s">
        <v>50</v>
      </c>
      <c r="F13" s="150" t="s">
        <v>50</v>
      </c>
      <c r="G13" s="140" t="s">
        <v>50</v>
      </c>
      <c r="H13" s="140" t="s">
        <v>50</v>
      </c>
      <c r="I13" s="141" t="s">
        <v>50</v>
      </c>
      <c r="J13" s="142" t="s">
        <v>50</v>
      </c>
      <c r="K13" s="141" t="s">
        <v>50</v>
      </c>
      <c r="L13" s="143" t="s">
        <v>50</v>
      </c>
      <c r="M13" s="140" t="s">
        <v>50</v>
      </c>
      <c r="N13" s="140" t="s">
        <v>50</v>
      </c>
      <c r="O13" s="145" t="s">
        <v>50</v>
      </c>
      <c r="P13" s="141" t="s">
        <v>50</v>
      </c>
      <c r="Q13" s="149">
        <v>7580</v>
      </c>
      <c r="R13" s="146">
        <f>SUM(D13:Q13)</f>
        <v>7580</v>
      </c>
    </row>
    <row r="14" spans="1:19" s="159" customFormat="1" ht="16.5" customHeight="1" thickBot="1" thickTop="1">
      <c r="A14" s="614" t="s">
        <v>157</v>
      </c>
      <c r="B14" s="615"/>
      <c r="C14" s="616"/>
      <c r="D14" s="151">
        <f>SUM(D11:D13)</f>
        <v>14511</v>
      </c>
      <c r="E14" s="152" t="s">
        <v>50</v>
      </c>
      <c r="F14" s="151">
        <f>SUM(F11:F13)</f>
        <v>37478</v>
      </c>
      <c r="G14" s="153" t="s">
        <v>50</v>
      </c>
      <c r="H14" s="153" t="s">
        <v>50</v>
      </c>
      <c r="I14" s="154" t="s">
        <v>50</v>
      </c>
      <c r="J14" s="155" t="s">
        <v>50</v>
      </c>
      <c r="K14" s="154" t="s">
        <v>50</v>
      </c>
      <c r="L14" s="156" t="s">
        <v>50</v>
      </c>
      <c r="M14" s="153" t="s">
        <v>50</v>
      </c>
      <c r="N14" s="153" t="s">
        <v>50</v>
      </c>
      <c r="O14" s="152" t="s">
        <v>50</v>
      </c>
      <c r="P14" s="154" t="s">
        <v>50</v>
      </c>
      <c r="Q14" s="151">
        <f>SUM(Q11:Q13)</f>
        <v>13946</v>
      </c>
      <c r="R14" s="157">
        <f>SUM(R11:R13)</f>
        <v>65935</v>
      </c>
      <c r="S14" s="158"/>
    </row>
    <row r="15" spans="1:18" ht="16.5" customHeight="1" thickTop="1">
      <c r="A15" s="617" t="s">
        <v>158</v>
      </c>
      <c r="B15" s="618"/>
      <c r="C15" s="137" t="s">
        <v>159</v>
      </c>
      <c r="D15" s="160">
        <v>1684</v>
      </c>
      <c r="E15" s="161" t="s">
        <v>50</v>
      </c>
      <c r="F15" s="162" t="s">
        <v>50</v>
      </c>
      <c r="G15" s="163">
        <v>53909</v>
      </c>
      <c r="H15" s="140" t="s">
        <v>50</v>
      </c>
      <c r="I15" s="141" t="s">
        <v>50</v>
      </c>
      <c r="J15" s="142" t="s">
        <v>50</v>
      </c>
      <c r="K15" s="141" t="s">
        <v>50</v>
      </c>
      <c r="L15" s="143" t="s">
        <v>50</v>
      </c>
      <c r="M15" s="140" t="s">
        <v>50</v>
      </c>
      <c r="N15" s="140" t="s">
        <v>50</v>
      </c>
      <c r="O15" s="164" t="s">
        <v>50</v>
      </c>
      <c r="P15" s="141" t="s">
        <v>50</v>
      </c>
      <c r="Q15" s="149">
        <v>4369</v>
      </c>
      <c r="R15" s="146">
        <f>SUM(D15:Q15)</f>
        <v>59962</v>
      </c>
    </row>
    <row r="16" spans="1:21" ht="16.5" customHeight="1">
      <c r="A16" s="619"/>
      <c r="B16" s="620"/>
      <c r="C16" s="137" t="s">
        <v>160</v>
      </c>
      <c r="D16" s="147" t="s">
        <v>50</v>
      </c>
      <c r="E16" s="161" t="s">
        <v>50</v>
      </c>
      <c r="F16" s="162" t="s">
        <v>50</v>
      </c>
      <c r="G16" s="140" t="s">
        <v>50</v>
      </c>
      <c r="H16" s="140" t="s">
        <v>50</v>
      </c>
      <c r="I16" s="141" t="s">
        <v>50</v>
      </c>
      <c r="J16" s="142" t="s">
        <v>50</v>
      </c>
      <c r="K16" s="141" t="s">
        <v>50</v>
      </c>
      <c r="L16" s="143" t="s">
        <v>50</v>
      </c>
      <c r="M16" s="140" t="s">
        <v>50</v>
      </c>
      <c r="N16" s="140" t="s">
        <v>50</v>
      </c>
      <c r="O16" s="164" t="s">
        <v>50</v>
      </c>
      <c r="P16" s="141" t="s">
        <v>50</v>
      </c>
      <c r="Q16" s="149">
        <v>4708</v>
      </c>
      <c r="R16" s="146">
        <f>SUM(D16:Q16)</f>
        <v>4708</v>
      </c>
      <c r="U16" s="165"/>
    </row>
    <row r="17" spans="1:18" ht="12.75">
      <c r="A17" s="619"/>
      <c r="B17" s="620"/>
      <c r="C17" s="137" t="s">
        <v>161</v>
      </c>
      <c r="D17" s="147" t="s">
        <v>50</v>
      </c>
      <c r="E17" s="161" t="s">
        <v>50</v>
      </c>
      <c r="F17" s="162" t="s">
        <v>50</v>
      </c>
      <c r="G17" s="140" t="s">
        <v>50</v>
      </c>
      <c r="H17" s="140" t="s">
        <v>50</v>
      </c>
      <c r="I17" s="141" t="s">
        <v>50</v>
      </c>
      <c r="J17" s="142" t="s">
        <v>50</v>
      </c>
      <c r="K17" s="141" t="s">
        <v>50</v>
      </c>
      <c r="L17" s="143" t="s">
        <v>50</v>
      </c>
      <c r="M17" s="140" t="s">
        <v>50</v>
      </c>
      <c r="N17" s="140" t="s">
        <v>50</v>
      </c>
      <c r="O17" s="164" t="s">
        <v>50</v>
      </c>
      <c r="P17" s="141" t="s">
        <v>50</v>
      </c>
      <c r="Q17" s="149">
        <v>15378</v>
      </c>
      <c r="R17" s="146">
        <f>SUM(D17:Q17)</f>
        <v>15378</v>
      </c>
    </row>
    <row r="18" spans="1:18" ht="13.5" thickBot="1">
      <c r="A18" s="621"/>
      <c r="B18" s="622"/>
      <c r="C18" s="137" t="s">
        <v>162</v>
      </c>
      <c r="D18" s="147" t="s">
        <v>50</v>
      </c>
      <c r="E18" s="161" t="s">
        <v>50</v>
      </c>
      <c r="F18" s="162" t="s">
        <v>50</v>
      </c>
      <c r="G18" s="166" t="s">
        <v>50</v>
      </c>
      <c r="H18" s="140" t="s">
        <v>50</v>
      </c>
      <c r="I18" s="141" t="s">
        <v>50</v>
      </c>
      <c r="J18" s="142" t="s">
        <v>50</v>
      </c>
      <c r="K18" s="141" t="s">
        <v>50</v>
      </c>
      <c r="L18" s="143" t="s">
        <v>50</v>
      </c>
      <c r="M18" s="140" t="s">
        <v>50</v>
      </c>
      <c r="N18" s="140" t="s">
        <v>50</v>
      </c>
      <c r="O18" s="164" t="s">
        <v>50</v>
      </c>
      <c r="P18" s="141" t="s">
        <v>50</v>
      </c>
      <c r="Q18" s="149">
        <f>3300+2912</f>
        <v>6212</v>
      </c>
      <c r="R18" s="146">
        <f>SUM(D18:Q18)</f>
        <v>6212</v>
      </c>
    </row>
    <row r="19" spans="1:19" s="159" customFormat="1" ht="16.5" thickBot="1" thickTop="1">
      <c r="A19" s="614" t="s">
        <v>157</v>
      </c>
      <c r="B19" s="615"/>
      <c r="C19" s="616"/>
      <c r="D19" s="151">
        <f>SUM(D15:D18)</f>
        <v>1684</v>
      </c>
      <c r="E19" s="152" t="s">
        <v>50</v>
      </c>
      <c r="F19" s="151" t="s">
        <v>50</v>
      </c>
      <c r="G19" s="153">
        <f>SUM(G15:G18)</f>
        <v>53909</v>
      </c>
      <c r="H19" s="153" t="s">
        <v>50</v>
      </c>
      <c r="I19" s="154" t="s">
        <v>50</v>
      </c>
      <c r="J19" s="155" t="s">
        <v>50</v>
      </c>
      <c r="K19" s="154" t="s">
        <v>50</v>
      </c>
      <c r="L19" s="156" t="s">
        <v>50</v>
      </c>
      <c r="M19" s="153" t="s">
        <v>50</v>
      </c>
      <c r="N19" s="153" t="s">
        <v>50</v>
      </c>
      <c r="O19" s="152" t="s">
        <v>50</v>
      </c>
      <c r="P19" s="154" t="s">
        <v>50</v>
      </c>
      <c r="Q19" s="151">
        <f>SUM(Q15:Q18)</f>
        <v>30667</v>
      </c>
      <c r="R19" s="157">
        <f>SUM(R15:R18)</f>
        <v>86260</v>
      </c>
      <c r="S19" s="158"/>
    </row>
    <row r="20" spans="1:18" ht="13.5" thickTop="1">
      <c r="A20" s="608" t="s">
        <v>163</v>
      </c>
      <c r="B20" s="609"/>
      <c r="C20" s="167" t="s">
        <v>164</v>
      </c>
      <c r="D20" s="147" t="s">
        <v>50</v>
      </c>
      <c r="E20" s="168">
        <f>14154+1676+2319+175</f>
        <v>18324</v>
      </c>
      <c r="F20" s="169" t="s">
        <v>50</v>
      </c>
      <c r="G20" s="140" t="s">
        <v>50</v>
      </c>
      <c r="H20" s="140" t="s">
        <v>50</v>
      </c>
      <c r="I20" s="141" t="s">
        <v>50</v>
      </c>
      <c r="J20" s="142" t="s">
        <v>50</v>
      </c>
      <c r="K20" s="141" t="s">
        <v>50</v>
      </c>
      <c r="L20" s="143" t="s">
        <v>50</v>
      </c>
      <c r="M20" s="140" t="s">
        <v>50</v>
      </c>
      <c r="N20" s="140" t="s">
        <v>50</v>
      </c>
      <c r="O20" s="164" t="s">
        <v>50</v>
      </c>
      <c r="P20" s="141" t="s">
        <v>50</v>
      </c>
      <c r="Q20" s="170" t="s">
        <v>50</v>
      </c>
      <c r="R20" s="146">
        <f>SUM(D20:Q20)</f>
        <v>18324</v>
      </c>
    </row>
    <row r="21" spans="1:18" ht="12.75">
      <c r="A21" s="610"/>
      <c r="B21" s="611"/>
      <c r="C21" s="137" t="s">
        <v>163</v>
      </c>
      <c r="D21" s="147" t="s">
        <v>50</v>
      </c>
      <c r="E21" s="171">
        <f>146+1626+7842+14036+747+2928+535+1084</f>
        <v>28944</v>
      </c>
      <c r="F21" s="169" t="s">
        <v>50</v>
      </c>
      <c r="G21" s="140" t="s">
        <v>50</v>
      </c>
      <c r="H21" s="140" t="s">
        <v>50</v>
      </c>
      <c r="I21" s="141" t="s">
        <v>50</v>
      </c>
      <c r="J21" s="142" t="s">
        <v>50</v>
      </c>
      <c r="K21" s="141" t="s">
        <v>50</v>
      </c>
      <c r="L21" s="143" t="s">
        <v>50</v>
      </c>
      <c r="M21" s="140" t="s">
        <v>50</v>
      </c>
      <c r="N21" s="140" t="s">
        <v>50</v>
      </c>
      <c r="O21" s="164" t="s">
        <v>50</v>
      </c>
      <c r="P21" s="141" t="s">
        <v>50</v>
      </c>
      <c r="Q21" s="170" t="s">
        <v>50</v>
      </c>
      <c r="R21" s="146">
        <f>SUM(D21:Q21)</f>
        <v>28944</v>
      </c>
    </row>
    <row r="22" spans="1:18" ht="13.5" thickBot="1">
      <c r="A22" s="612"/>
      <c r="B22" s="613"/>
      <c r="C22" s="137" t="s">
        <v>165</v>
      </c>
      <c r="D22" s="147" t="s">
        <v>50</v>
      </c>
      <c r="E22" s="171">
        <f>3201+111+152</f>
        <v>3464</v>
      </c>
      <c r="F22" s="169" t="s">
        <v>50</v>
      </c>
      <c r="G22" s="140" t="s">
        <v>50</v>
      </c>
      <c r="H22" s="140" t="s">
        <v>50</v>
      </c>
      <c r="I22" s="141" t="s">
        <v>50</v>
      </c>
      <c r="J22" s="142" t="s">
        <v>50</v>
      </c>
      <c r="K22" s="141" t="s">
        <v>50</v>
      </c>
      <c r="L22" s="143" t="s">
        <v>50</v>
      </c>
      <c r="M22" s="140" t="s">
        <v>50</v>
      </c>
      <c r="N22" s="140" t="s">
        <v>50</v>
      </c>
      <c r="O22" s="164" t="s">
        <v>50</v>
      </c>
      <c r="P22" s="141" t="s">
        <v>50</v>
      </c>
      <c r="Q22" s="170" t="s">
        <v>50</v>
      </c>
      <c r="R22" s="146">
        <f>SUM(D22:Q22)</f>
        <v>3464</v>
      </c>
    </row>
    <row r="23" spans="1:19" s="159" customFormat="1" ht="16.5" thickBot="1" thickTop="1">
      <c r="A23" s="614" t="s">
        <v>157</v>
      </c>
      <c r="B23" s="615"/>
      <c r="C23" s="616"/>
      <c r="D23" s="151" t="s">
        <v>50</v>
      </c>
      <c r="E23" s="172">
        <f>SUM(E20:E22)</f>
        <v>50732</v>
      </c>
      <c r="F23" s="151" t="s">
        <v>50</v>
      </c>
      <c r="G23" s="153" t="s">
        <v>50</v>
      </c>
      <c r="H23" s="153" t="s">
        <v>50</v>
      </c>
      <c r="I23" s="154" t="s">
        <v>50</v>
      </c>
      <c r="J23" s="155" t="s">
        <v>50</v>
      </c>
      <c r="K23" s="154" t="s">
        <v>50</v>
      </c>
      <c r="L23" s="156" t="s">
        <v>50</v>
      </c>
      <c r="M23" s="153" t="s">
        <v>50</v>
      </c>
      <c r="N23" s="153" t="s">
        <v>50</v>
      </c>
      <c r="O23" s="152" t="s">
        <v>50</v>
      </c>
      <c r="P23" s="154" t="s">
        <v>50</v>
      </c>
      <c r="Q23" s="157" t="s">
        <v>50</v>
      </c>
      <c r="R23" s="173">
        <f>SUM(R20:R22)</f>
        <v>50732</v>
      </c>
      <c r="S23" s="158"/>
    </row>
    <row r="24" spans="1:18" ht="13.5" thickTop="1">
      <c r="A24" s="608" t="s">
        <v>166</v>
      </c>
      <c r="B24" s="609"/>
      <c r="C24" s="137" t="s">
        <v>167</v>
      </c>
      <c r="D24" s="160">
        <f>12300+369</f>
        <v>12669</v>
      </c>
      <c r="E24" s="161" t="s">
        <v>50</v>
      </c>
      <c r="F24" s="169" t="s">
        <v>50</v>
      </c>
      <c r="G24" s="140" t="s">
        <v>50</v>
      </c>
      <c r="H24" s="140" t="s">
        <v>50</v>
      </c>
      <c r="I24" s="174">
        <v>5292</v>
      </c>
      <c r="J24" s="142" t="s">
        <v>50</v>
      </c>
      <c r="K24" s="141" t="s">
        <v>50</v>
      </c>
      <c r="L24" s="143" t="s">
        <v>50</v>
      </c>
      <c r="M24" s="140" t="s">
        <v>50</v>
      </c>
      <c r="N24" s="140" t="s">
        <v>50</v>
      </c>
      <c r="O24" s="164" t="s">
        <v>50</v>
      </c>
      <c r="P24" s="141" t="s">
        <v>50</v>
      </c>
      <c r="Q24" s="149" t="s">
        <v>50</v>
      </c>
      <c r="R24" s="146">
        <f>SUM(D24:Q24)</f>
        <v>17961</v>
      </c>
    </row>
    <row r="25" spans="1:18" ht="12.75">
      <c r="A25" s="610"/>
      <c r="B25" s="611"/>
      <c r="C25" s="137" t="s">
        <v>168</v>
      </c>
      <c r="D25" s="169">
        <f>4154+7295</f>
        <v>11449</v>
      </c>
      <c r="E25" s="148" t="s">
        <v>50</v>
      </c>
      <c r="F25" s="169" t="s">
        <v>50</v>
      </c>
      <c r="G25" s="140" t="s">
        <v>50</v>
      </c>
      <c r="H25" s="175">
        <v>9619</v>
      </c>
      <c r="I25" s="141" t="s">
        <v>50</v>
      </c>
      <c r="J25" s="142" t="s">
        <v>50</v>
      </c>
      <c r="K25" s="141" t="s">
        <v>50</v>
      </c>
      <c r="L25" s="143" t="s">
        <v>50</v>
      </c>
      <c r="M25" s="140" t="s">
        <v>50</v>
      </c>
      <c r="N25" s="140" t="s">
        <v>50</v>
      </c>
      <c r="O25" s="164" t="s">
        <v>50</v>
      </c>
      <c r="P25" s="141" t="s">
        <v>50</v>
      </c>
      <c r="Q25" s="149">
        <v>2105</v>
      </c>
      <c r="R25" s="146">
        <f>SUM(D25:Q25)</f>
        <v>23173</v>
      </c>
    </row>
    <row r="26" spans="1:18" ht="13.5" thickBot="1">
      <c r="A26" s="612"/>
      <c r="B26" s="613"/>
      <c r="C26" s="137" t="s">
        <v>169</v>
      </c>
      <c r="D26" s="160">
        <v>828</v>
      </c>
      <c r="E26" s="161" t="s">
        <v>50</v>
      </c>
      <c r="F26" s="169" t="s">
        <v>50</v>
      </c>
      <c r="G26" s="140" t="s">
        <v>50</v>
      </c>
      <c r="H26" s="140" t="s">
        <v>50</v>
      </c>
      <c r="I26" s="176" t="s">
        <v>50</v>
      </c>
      <c r="J26" s="142" t="s">
        <v>50</v>
      </c>
      <c r="K26" s="141" t="s">
        <v>50</v>
      </c>
      <c r="L26" s="143" t="s">
        <v>50</v>
      </c>
      <c r="M26" s="140" t="s">
        <v>50</v>
      </c>
      <c r="N26" s="140" t="s">
        <v>50</v>
      </c>
      <c r="O26" s="164" t="s">
        <v>50</v>
      </c>
      <c r="P26" s="141" t="s">
        <v>50</v>
      </c>
      <c r="Q26" s="149" t="s">
        <v>50</v>
      </c>
      <c r="R26" s="146">
        <f>SUM(D26:Q26)</f>
        <v>828</v>
      </c>
    </row>
    <row r="27" spans="1:19" s="159" customFormat="1" ht="16.5" thickBot="1" thickTop="1">
      <c r="A27" s="614" t="s">
        <v>157</v>
      </c>
      <c r="B27" s="615"/>
      <c r="C27" s="616"/>
      <c r="D27" s="177">
        <f>SUM(D24:D26)</f>
        <v>24946</v>
      </c>
      <c r="E27" s="178" t="s">
        <v>50</v>
      </c>
      <c r="F27" s="151" t="s">
        <v>50</v>
      </c>
      <c r="G27" s="153" t="s">
        <v>50</v>
      </c>
      <c r="H27" s="179">
        <f>SUM(H24:H26)</f>
        <v>9619</v>
      </c>
      <c r="I27" s="180">
        <f>SUM(I24:I26)</f>
        <v>5292</v>
      </c>
      <c r="J27" s="155" t="s">
        <v>50</v>
      </c>
      <c r="K27" s="154" t="s">
        <v>50</v>
      </c>
      <c r="L27" s="156" t="s">
        <v>50</v>
      </c>
      <c r="M27" s="153" t="s">
        <v>50</v>
      </c>
      <c r="N27" s="153" t="s">
        <v>50</v>
      </c>
      <c r="O27" s="152" t="s">
        <v>50</v>
      </c>
      <c r="P27" s="154" t="s">
        <v>50</v>
      </c>
      <c r="Q27" s="177">
        <f>SUM(Q24:Q26)</f>
        <v>2105</v>
      </c>
      <c r="R27" s="173">
        <f>SUM(R24:R26)</f>
        <v>41962</v>
      </c>
      <c r="S27" s="158"/>
    </row>
    <row r="28" spans="1:18" ht="13.5" thickTop="1">
      <c r="A28" s="608" t="s">
        <v>170</v>
      </c>
      <c r="B28" s="609"/>
      <c r="C28" s="167" t="s">
        <v>171</v>
      </c>
      <c r="D28" s="147" t="s">
        <v>50</v>
      </c>
      <c r="E28" s="161" t="s">
        <v>50</v>
      </c>
      <c r="F28" s="169" t="s">
        <v>50</v>
      </c>
      <c r="G28" s="140" t="s">
        <v>50</v>
      </c>
      <c r="H28" s="140" t="s">
        <v>50</v>
      </c>
      <c r="I28" s="181" t="s">
        <v>50</v>
      </c>
      <c r="J28" s="142" t="s">
        <v>50</v>
      </c>
      <c r="K28" s="141" t="s">
        <v>50</v>
      </c>
      <c r="L28" s="143" t="s">
        <v>50</v>
      </c>
      <c r="M28" s="140" t="s">
        <v>50</v>
      </c>
      <c r="N28" s="140" t="s">
        <v>50</v>
      </c>
      <c r="O28" s="164" t="s">
        <v>50</v>
      </c>
      <c r="P28" s="141" t="s">
        <v>50</v>
      </c>
      <c r="Q28" s="149">
        <v>2508</v>
      </c>
      <c r="R28" s="146">
        <f>SUM(D28:Q28)</f>
        <v>2508</v>
      </c>
    </row>
    <row r="29" spans="1:18" ht="12.75">
      <c r="A29" s="610"/>
      <c r="B29" s="611"/>
      <c r="C29" s="137" t="s">
        <v>172</v>
      </c>
      <c r="D29" s="147" t="s">
        <v>50</v>
      </c>
      <c r="E29" s="148" t="s">
        <v>50</v>
      </c>
      <c r="F29" s="169" t="s">
        <v>50</v>
      </c>
      <c r="G29" s="140" t="s">
        <v>50</v>
      </c>
      <c r="H29" s="140" t="s">
        <v>50</v>
      </c>
      <c r="I29" s="181" t="s">
        <v>50</v>
      </c>
      <c r="J29" s="142" t="s">
        <v>50</v>
      </c>
      <c r="K29" s="141" t="s">
        <v>50</v>
      </c>
      <c r="L29" s="143" t="s">
        <v>50</v>
      </c>
      <c r="M29" s="140" t="s">
        <v>50</v>
      </c>
      <c r="N29" s="140" t="s">
        <v>50</v>
      </c>
      <c r="O29" s="182" t="s">
        <v>50</v>
      </c>
      <c r="P29" s="141" t="s">
        <v>50</v>
      </c>
      <c r="Q29" s="183">
        <v>2729</v>
      </c>
      <c r="R29" s="146">
        <f>SUM(D29:Q29)</f>
        <v>2729</v>
      </c>
    </row>
    <row r="30" spans="1:18" ht="13.5" thickBot="1">
      <c r="A30" s="612"/>
      <c r="B30" s="613"/>
      <c r="C30" s="137" t="s">
        <v>170</v>
      </c>
      <c r="D30" s="147" t="s">
        <v>50</v>
      </c>
      <c r="E30" s="148" t="s">
        <v>50</v>
      </c>
      <c r="F30" s="169" t="s">
        <v>50</v>
      </c>
      <c r="G30" s="140" t="s">
        <v>50</v>
      </c>
      <c r="H30" s="140" t="s">
        <v>50</v>
      </c>
      <c r="I30" s="181" t="s">
        <v>50</v>
      </c>
      <c r="J30" s="142" t="s">
        <v>50</v>
      </c>
      <c r="K30" s="141" t="s">
        <v>50</v>
      </c>
      <c r="L30" s="143" t="s">
        <v>50</v>
      </c>
      <c r="M30" s="140" t="s">
        <v>50</v>
      </c>
      <c r="N30" s="175">
        <v>30571</v>
      </c>
      <c r="O30" s="164">
        <v>4045</v>
      </c>
      <c r="P30" s="141" t="s">
        <v>50</v>
      </c>
      <c r="Q30" s="184">
        <v>556</v>
      </c>
      <c r="R30" s="146">
        <f>SUM(D30:Q30)</f>
        <v>35172</v>
      </c>
    </row>
    <row r="31" spans="1:19" s="159" customFormat="1" ht="16.5" thickBot="1" thickTop="1">
      <c r="A31" s="614" t="s">
        <v>157</v>
      </c>
      <c r="B31" s="615"/>
      <c r="C31" s="616"/>
      <c r="D31" s="151" t="s">
        <v>50</v>
      </c>
      <c r="E31" s="178" t="s">
        <v>50</v>
      </c>
      <c r="F31" s="151" t="s">
        <v>50</v>
      </c>
      <c r="G31" s="153" t="s">
        <v>50</v>
      </c>
      <c r="H31" s="153" t="s">
        <v>50</v>
      </c>
      <c r="I31" s="154" t="s">
        <v>50</v>
      </c>
      <c r="J31" s="155" t="s">
        <v>50</v>
      </c>
      <c r="K31" s="154" t="s">
        <v>50</v>
      </c>
      <c r="L31" s="156" t="s">
        <v>50</v>
      </c>
      <c r="M31" s="153" t="s">
        <v>50</v>
      </c>
      <c r="N31" s="153">
        <f>SUM(N28:N30)</f>
        <v>30571</v>
      </c>
      <c r="O31" s="152">
        <f>SUM(O28:O30)</f>
        <v>4045</v>
      </c>
      <c r="P31" s="154" t="s">
        <v>50</v>
      </c>
      <c r="Q31" s="157">
        <f>SUM(Q28:Q30)</f>
        <v>5793</v>
      </c>
      <c r="R31" s="173">
        <f>SUM(R28:R30)</f>
        <v>40409</v>
      </c>
      <c r="S31" s="158"/>
    </row>
    <row r="32" spans="1:18" ht="13.5" thickTop="1">
      <c r="A32" s="608" t="s">
        <v>173</v>
      </c>
      <c r="B32" s="609"/>
      <c r="C32" s="137" t="s">
        <v>174</v>
      </c>
      <c r="D32" s="160">
        <v>14511</v>
      </c>
      <c r="E32" s="161" t="s">
        <v>50</v>
      </c>
      <c r="F32" s="169">
        <v>2379</v>
      </c>
      <c r="G32" s="140" t="s">
        <v>50</v>
      </c>
      <c r="H32" s="140" t="s">
        <v>50</v>
      </c>
      <c r="I32" s="141" t="s">
        <v>50</v>
      </c>
      <c r="J32" s="185">
        <v>152</v>
      </c>
      <c r="K32" s="141" t="s">
        <v>50</v>
      </c>
      <c r="L32" s="186" t="s">
        <v>50</v>
      </c>
      <c r="M32" s="140" t="s">
        <v>50</v>
      </c>
      <c r="N32" s="140" t="s">
        <v>50</v>
      </c>
      <c r="O32" s="164" t="s">
        <v>50</v>
      </c>
      <c r="P32" s="187" t="s">
        <v>50</v>
      </c>
      <c r="Q32" s="149" t="s">
        <v>50</v>
      </c>
      <c r="R32" s="146">
        <f>SUM(D32:Q32)</f>
        <v>17042</v>
      </c>
    </row>
    <row r="33" spans="1:18" ht="12.75">
      <c r="A33" s="610"/>
      <c r="B33" s="611"/>
      <c r="C33" s="137" t="s">
        <v>175</v>
      </c>
      <c r="D33" s="160">
        <v>1069</v>
      </c>
      <c r="E33" s="148" t="s">
        <v>50</v>
      </c>
      <c r="F33" s="169" t="s">
        <v>50</v>
      </c>
      <c r="G33" s="140" t="s">
        <v>50</v>
      </c>
      <c r="H33" s="140" t="s">
        <v>50</v>
      </c>
      <c r="I33" s="141" t="s">
        <v>50</v>
      </c>
      <c r="J33" s="188" t="s">
        <v>50</v>
      </c>
      <c r="K33" s="189">
        <v>3534</v>
      </c>
      <c r="L33" s="186" t="s">
        <v>50</v>
      </c>
      <c r="M33" s="140" t="s">
        <v>50</v>
      </c>
      <c r="N33" s="140" t="s">
        <v>50</v>
      </c>
      <c r="O33" s="164" t="s">
        <v>50</v>
      </c>
      <c r="P33" s="187" t="s">
        <v>50</v>
      </c>
      <c r="Q33" s="149" t="s">
        <v>50</v>
      </c>
      <c r="R33" s="146">
        <f>SUM(D33:Q33)</f>
        <v>4603</v>
      </c>
    </row>
    <row r="34" spans="1:18" ht="13.5" thickBot="1">
      <c r="A34" s="612"/>
      <c r="B34" s="613"/>
      <c r="C34" s="137" t="s">
        <v>176</v>
      </c>
      <c r="D34" s="147" t="s">
        <v>50</v>
      </c>
      <c r="E34" s="148" t="s">
        <v>50</v>
      </c>
      <c r="F34" s="169" t="s">
        <v>50</v>
      </c>
      <c r="G34" s="140" t="s">
        <v>50</v>
      </c>
      <c r="H34" s="140" t="s">
        <v>50</v>
      </c>
      <c r="I34" s="141" t="s">
        <v>50</v>
      </c>
      <c r="J34" s="190" t="s">
        <v>50</v>
      </c>
      <c r="K34" s="181" t="s">
        <v>50</v>
      </c>
      <c r="L34" s="191" t="s">
        <v>50</v>
      </c>
      <c r="M34" s="140" t="s">
        <v>50</v>
      </c>
      <c r="N34" s="140" t="s">
        <v>50</v>
      </c>
      <c r="O34" s="164" t="s">
        <v>50</v>
      </c>
      <c r="P34" s="174">
        <v>6289</v>
      </c>
      <c r="Q34" s="149">
        <f>2983+800</f>
        <v>3783</v>
      </c>
      <c r="R34" s="146">
        <f>SUM(D34:Q34)</f>
        <v>10072</v>
      </c>
    </row>
    <row r="35" spans="1:19" s="159" customFormat="1" ht="16.5" thickBot="1" thickTop="1">
      <c r="A35" s="614" t="s">
        <v>157</v>
      </c>
      <c r="B35" s="615"/>
      <c r="C35" s="616"/>
      <c r="D35" s="151">
        <f>SUM(D32:D34)</f>
        <v>15580</v>
      </c>
      <c r="E35" s="178" t="s">
        <v>50</v>
      </c>
      <c r="F35" s="151">
        <f>SUM(F32:F34)</f>
        <v>2379</v>
      </c>
      <c r="G35" s="153" t="s">
        <v>50</v>
      </c>
      <c r="H35" s="153" t="s">
        <v>50</v>
      </c>
      <c r="I35" s="154" t="s">
        <v>50</v>
      </c>
      <c r="J35" s="155">
        <f>SUM(J32:J34)</f>
        <v>152</v>
      </c>
      <c r="K35" s="154">
        <f>SUM(K32:K34)</f>
        <v>3534</v>
      </c>
      <c r="L35" s="156" t="s">
        <v>50</v>
      </c>
      <c r="M35" s="153" t="s">
        <v>50</v>
      </c>
      <c r="N35" s="153" t="s">
        <v>50</v>
      </c>
      <c r="O35" s="152" t="s">
        <v>50</v>
      </c>
      <c r="P35" s="154">
        <f>SUM(P32:P34)</f>
        <v>6289</v>
      </c>
      <c r="Q35" s="157">
        <f>SUM(Q32:Q34)</f>
        <v>3783</v>
      </c>
      <c r="R35" s="173">
        <f>SUM(R32:R34)</f>
        <v>31717</v>
      </c>
      <c r="S35" s="158"/>
    </row>
    <row r="36" spans="1:20" ht="13.5" thickTop="1">
      <c r="A36" s="617" t="s">
        <v>177</v>
      </c>
      <c r="B36" s="618"/>
      <c r="C36" s="167" t="s">
        <v>178</v>
      </c>
      <c r="D36" s="147" t="s">
        <v>50</v>
      </c>
      <c r="E36" s="171" t="s">
        <v>50</v>
      </c>
      <c r="F36" s="169" t="s">
        <v>50</v>
      </c>
      <c r="G36" s="140" t="s">
        <v>50</v>
      </c>
      <c r="H36" s="140" t="s">
        <v>50</v>
      </c>
      <c r="I36" s="141" t="s">
        <v>50</v>
      </c>
      <c r="J36" s="142" t="s">
        <v>50</v>
      </c>
      <c r="K36" s="181" t="s">
        <v>50</v>
      </c>
      <c r="L36" s="191" t="s">
        <v>50</v>
      </c>
      <c r="M36" s="192" t="s">
        <v>50</v>
      </c>
      <c r="N36" s="192" t="s">
        <v>50</v>
      </c>
      <c r="O36" s="164" t="s">
        <v>50</v>
      </c>
      <c r="P36" s="181" t="s">
        <v>50</v>
      </c>
      <c r="Q36" s="149">
        <v>3858</v>
      </c>
      <c r="R36" s="146">
        <f aca="true" t="shared" si="0" ref="R36:R42">SUM(D36:Q36)</f>
        <v>3858</v>
      </c>
      <c r="T36" s="165">
        <f>+Q36+Q37</f>
        <v>10781</v>
      </c>
    </row>
    <row r="37" spans="1:18" ht="12.75">
      <c r="A37" s="619"/>
      <c r="B37" s="620"/>
      <c r="C37" s="167" t="s">
        <v>179</v>
      </c>
      <c r="D37" s="147" t="s">
        <v>50</v>
      </c>
      <c r="E37" s="193" t="s">
        <v>50</v>
      </c>
      <c r="F37" s="169" t="s">
        <v>50</v>
      </c>
      <c r="G37" s="140" t="s">
        <v>50</v>
      </c>
      <c r="H37" s="140" t="s">
        <v>50</v>
      </c>
      <c r="I37" s="141" t="s">
        <v>50</v>
      </c>
      <c r="J37" s="142" t="s">
        <v>50</v>
      </c>
      <c r="K37" s="181" t="s">
        <v>50</v>
      </c>
      <c r="L37" s="191" t="s">
        <v>50</v>
      </c>
      <c r="M37" s="192" t="s">
        <v>50</v>
      </c>
      <c r="N37" s="192" t="s">
        <v>50</v>
      </c>
      <c r="O37" s="164" t="s">
        <v>50</v>
      </c>
      <c r="P37" s="181" t="s">
        <v>50</v>
      </c>
      <c r="Q37" s="149">
        <v>6923</v>
      </c>
      <c r="R37" s="146">
        <f t="shared" si="0"/>
        <v>6923</v>
      </c>
    </row>
    <row r="38" spans="1:18" ht="12.75">
      <c r="A38" s="619"/>
      <c r="B38" s="620"/>
      <c r="C38" s="167" t="s">
        <v>180</v>
      </c>
      <c r="D38" s="147" t="s">
        <v>50</v>
      </c>
      <c r="E38" s="193" t="s">
        <v>50</v>
      </c>
      <c r="F38" s="169" t="s">
        <v>50</v>
      </c>
      <c r="G38" s="140" t="s">
        <v>50</v>
      </c>
      <c r="H38" s="140" t="s">
        <v>50</v>
      </c>
      <c r="I38" s="141" t="s">
        <v>50</v>
      </c>
      <c r="J38" s="142" t="s">
        <v>50</v>
      </c>
      <c r="K38" s="181" t="s">
        <v>50</v>
      </c>
      <c r="L38" s="194">
        <v>3037</v>
      </c>
      <c r="M38" s="195">
        <v>1992</v>
      </c>
      <c r="N38" s="192" t="s">
        <v>50</v>
      </c>
      <c r="O38" s="164" t="s">
        <v>50</v>
      </c>
      <c r="P38" s="181" t="s">
        <v>50</v>
      </c>
      <c r="Q38" s="149">
        <v>3392</v>
      </c>
      <c r="R38" s="146">
        <f t="shared" si="0"/>
        <v>8421</v>
      </c>
    </row>
    <row r="39" spans="1:18" ht="12.75">
      <c r="A39" s="619"/>
      <c r="B39" s="620"/>
      <c r="C39" s="137" t="s">
        <v>181</v>
      </c>
      <c r="D39" s="147" t="s">
        <v>50</v>
      </c>
      <c r="E39" s="171" t="s">
        <v>50</v>
      </c>
      <c r="F39" s="169" t="s">
        <v>50</v>
      </c>
      <c r="G39" s="140" t="s">
        <v>50</v>
      </c>
      <c r="H39" s="140" t="s">
        <v>50</v>
      </c>
      <c r="I39" s="141" t="s">
        <v>50</v>
      </c>
      <c r="J39" s="142" t="s">
        <v>50</v>
      </c>
      <c r="K39" s="181" t="s">
        <v>50</v>
      </c>
      <c r="L39" s="191" t="s">
        <v>50</v>
      </c>
      <c r="M39" s="192" t="s">
        <v>50</v>
      </c>
      <c r="N39" s="192" t="s">
        <v>50</v>
      </c>
      <c r="O39" s="164" t="s">
        <v>50</v>
      </c>
      <c r="P39" s="181" t="s">
        <v>50</v>
      </c>
      <c r="Q39" s="149">
        <v>4419</v>
      </c>
      <c r="R39" s="146">
        <f t="shared" si="0"/>
        <v>4419</v>
      </c>
    </row>
    <row r="40" spans="1:18" ht="12.75">
      <c r="A40" s="619"/>
      <c r="B40" s="620"/>
      <c r="C40" s="137" t="s">
        <v>182</v>
      </c>
      <c r="D40" s="147" t="s">
        <v>50</v>
      </c>
      <c r="E40" s="193" t="s">
        <v>50</v>
      </c>
      <c r="F40" s="169" t="s">
        <v>50</v>
      </c>
      <c r="G40" s="140" t="s">
        <v>50</v>
      </c>
      <c r="H40" s="140" t="s">
        <v>50</v>
      </c>
      <c r="I40" s="141" t="s">
        <v>50</v>
      </c>
      <c r="J40" s="142" t="s">
        <v>50</v>
      </c>
      <c r="K40" s="181" t="s">
        <v>50</v>
      </c>
      <c r="L40" s="191" t="s">
        <v>50</v>
      </c>
      <c r="M40" s="192" t="s">
        <v>50</v>
      </c>
      <c r="N40" s="192" t="s">
        <v>50</v>
      </c>
      <c r="O40" s="164" t="s">
        <v>50</v>
      </c>
      <c r="P40" s="181" t="s">
        <v>50</v>
      </c>
      <c r="Q40" s="149">
        <v>5818</v>
      </c>
      <c r="R40" s="146">
        <f t="shared" si="0"/>
        <v>5818</v>
      </c>
    </row>
    <row r="41" spans="1:18" ht="12.75">
      <c r="A41" s="619"/>
      <c r="B41" s="620"/>
      <c r="C41" s="137" t="s">
        <v>183</v>
      </c>
      <c r="D41" s="147" t="s">
        <v>50</v>
      </c>
      <c r="E41" s="193" t="s">
        <v>50</v>
      </c>
      <c r="F41" s="169" t="s">
        <v>50</v>
      </c>
      <c r="G41" s="140" t="s">
        <v>50</v>
      </c>
      <c r="H41" s="140" t="s">
        <v>50</v>
      </c>
      <c r="I41" s="141" t="s">
        <v>50</v>
      </c>
      <c r="J41" s="142" t="s">
        <v>50</v>
      </c>
      <c r="K41" s="181" t="s">
        <v>50</v>
      </c>
      <c r="L41" s="191" t="s">
        <v>50</v>
      </c>
      <c r="M41" s="192" t="s">
        <v>50</v>
      </c>
      <c r="N41" s="192" t="s">
        <v>50</v>
      </c>
      <c r="O41" s="164" t="s">
        <v>50</v>
      </c>
      <c r="P41" s="181" t="s">
        <v>50</v>
      </c>
      <c r="Q41" s="149">
        <v>2834</v>
      </c>
      <c r="R41" s="146">
        <f t="shared" si="0"/>
        <v>2834</v>
      </c>
    </row>
    <row r="42" spans="1:18" ht="13.5" thickBot="1">
      <c r="A42" s="621"/>
      <c r="B42" s="622"/>
      <c r="C42" s="137" t="s">
        <v>184</v>
      </c>
      <c r="D42" s="147" t="s">
        <v>50</v>
      </c>
      <c r="E42" s="193" t="s">
        <v>50</v>
      </c>
      <c r="F42" s="169" t="s">
        <v>50</v>
      </c>
      <c r="G42" s="196" t="s">
        <v>50</v>
      </c>
      <c r="H42" s="140" t="s">
        <v>50</v>
      </c>
      <c r="I42" s="141" t="s">
        <v>50</v>
      </c>
      <c r="J42" s="142" t="s">
        <v>50</v>
      </c>
      <c r="K42" s="181" t="s">
        <v>50</v>
      </c>
      <c r="L42" s="191" t="s">
        <v>50</v>
      </c>
      <c r="M42" s="192" t="s">
        <v>50</v>
      </c>
      <c r="N42" s="192" t="s">
        <v>50</v>
      </c>
      <c r="O42" s="164" t="s">
        <v>50</v>
      </c>
      <c r="P42" s="181" t="s">
        <v>50</v>
      </c>
      <c r="Q42" s="149">
        <v>265</v>
      </c>
      <c r="R42" s="146">
        <f t="shared" si="0"/>
        <v>265</v>
      </c>
    </row>
    <row r="43" spans="1:19" s="159" customFormat="1" ht="16.5" thickBot="1" thickTop="1">
      <c r="A43" s="614" t="s">
        <v>157</v>
      </c>
      <c r="B43" s="615"/>
      <c r="C43" s="616"/>
      <c r="D43" s="197" t="s">
        <v>50</v>
      </c>
      <c r="E43" s="198" t="s">
        <v>50</v>
      </c>
      <c r="F43" s="199" t="s">
        <v>50</v>
      </c>
      <c r="G43" s="200" t="s">
        <v>50</v>
      </c>
      <c r="H43" s="201" t="s">
        <v>50</v>
      </c>
      <c r="I43" s="198" t="s">
        <v>50</v>
      </c>
      <c r="J43" s="197" t="s">
        <v>50</v>
      </c>
      <c r="K43" s="198" t="s">
        <v>50</v>
      </c>
      <c r="L43" s="199">
        <f>SUM(L36:L42)</f>
        <v>3037</v>
      </c>
      <c r="M43" s="201">
        <f>SUM(M36:M42)</f>
        <v>1992</v>
      </c>
      <c r="N43" s="201" t="s">
        <v>50</v>
      </c>
      <c r="O43" s="202" t="s">
        <v>50</v>
      </c>
      <c r="P43" s="203" t="s">
        <v>50</v>
      </c>
      <c r="Q43" s="197">
        <f>SUM(Q36:Q42)</f>
        <v>27509</v>
      </c>
      <c r="R43" s="204">
        <f>SUM(R36:R42)</f>
        <v>32538</v>
      </c>
      <c r="S43" s="205"/>
    </row>
    <row r="44" spans="1:19" ht="16.5" thickBot="1" thickTop="1">
      <c r="A44" s="623" t="s">
        <v>185</v>
      </c>
      <c r="B44" s="624"/>
      <c r="C44" s="625"/>
      <c r="D44" s="177">
        <f aca="true" t="shared" si="1" ref="D44:Q44">SUM(D43,D35,D31,D27,D23,D19,D14)</f>
        <v>56721</v>
      </c>
      <c r="E44" s="206">
        <f t="shared" si="1"/>
        <v>50732</v>
      </c>
      <c r="F44" s="177">
        <f t="shared" si="1"/>
        <v>39857</v>
      </c>
      <c r="G44" s="207">
        <f t="shared" si="1"/>
        <v>53909</v>
      </c>
      <c r="H44" s="179">
        <f t="shared" si="1"/>
        <v>9619</v>
      </c>
      <c r="I44" s="180">
        <f t="shared" si="1"/>
        <v>5292</v>
      </c>
      <c r="J44" s="177">
        <f t="shared" si="1"/>
        <v>152</v>
      </c>
      <c r="K44" s="180">
        <f t="shared" si="1"/>
        <v>3534</v>
      </c>
      <c r="L44" s="208">
        <f t="shared" si="1"/>
        <v>3037</v>
      </c>
      <c r="M44" s="179">
        <f t="shared" si="1"/>
        <v>1992</v>
      </c>
      <c r="N44" s="179">
        <f t="shared" si="1"/>
        <v>30571</v>
      </c>
      <c r="O44" s="155">
        <f t="shared" si="1"/>
        <v>4045</v>
      </c>
      <c r="P44" s="180">
        <f t="shared" si="1"/>
        <v>6289</v>
      </c>
      <c r="Q44" s="177">
        <f t="shared" si="1"/>
        <v>83803</v>
      </c>
      <c r="R44" s="209">
        <f>SUM(D44:Q44)</f>
        <v>349553</v>
      </c>
      <c r="S44" s="158"/>
    </row>
    <row r="45" spans="1:19" ht="12.75" thickTop="1">
      <c r="A45" s="210"/>
      <c r="B45" s="210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</row>
    <row r="46" ht="12">
      <c r="P46" s="214"/>
    </row>
    <row r="47" ht="12">
      <c r="C47" s="215"/>
    </row>
    <row r="48" spans="3:18" ht="12">
      <c r="C48" s="210"/>
      <c r="Q48" s="214"/>
      <c r="R48" s="121"/>
    </row>
    <row r="60" ht="12">
      <c r="E60" s="369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2" customWidth="1"/>
    <col min="2" max="2" width="3.140625" style="122" customWidth="1"/>
    <col min="3" max="4" width="9.7109375" style="122" customWidth="1"/>
    <col min="5" max="7" width="1.7109375" style="122" customWidth="1"/>
    <col min="8" max="8" width="9.8515625" style="274" customWidth="1"/>
    <col min="9" max="9" width="8.421875" style="122" customWidth="1"/>
    <col min="10" max="10" width="9.00390625" style="122" customWidth="1"/>
    <col min="11" max="11" width="8.8515625" style="122" customWidth="1"/>
    <col min="12" max="12" width="12.28125" style="122" customWidth="1"/>
    <col min="13" max="13" width="13.57421875" style="417" bestFit="1" customWidth="1"/>
    <col min="14" max="14" width="10.8515625" style="418" bestFit="1" customWidth="1"/>
    <col min="15" max="16384" width="9.140625" style="217" customWidth="1"/>
  </cols>
  <sheetData>
    <row r="1" spans="1:12" ht="18">
      <c r="A1" s="678">
        <v>17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</row>
    <row r="2" spans="1:12" ht="15">
      <c r="A2" s="122" t="s">
        <v>99</v>
      </c>
      <c r="D2" s="126"/>
      <c r="E2" s="126"/>
      <c r="F2" s="126"/>
      <c r="G2" s="126"/>
      <c r="H2" s="376"/>
      <c r="I2" s="126"/>
      <c r="J2" s="126"/>
      <c r="K2" s="126"/>
      <c r="L2" s="126"/>
    </row>
    <row r="3" spans="4:12" ht="15">
      <c r="D3" s="126"/>
      <c r="E3" s="126"/>
      <c r="F3" s="126"/>
      <c r="G3" s="126"/>
      <c r="H3" s="376"/>
      <c r="I3" s="126"/>
      <c r="J3" s="126"/>
      <c r="K3" s="126"/>
      <c r="L3" s="126"/>
    </row>
    <row r="4" spans="4:12" ht="22.5" customHeight="1">
      <c r="D4" s="126"/>
      <c r="E4" s="126"/>
      <c r="F4" s="126"/>
      <c r="G4" s="126"/>
      <c r="H4" s="376"/>
      <c r="I4" s="126"/>
      <c r="J4" s="126"/>
      <c r="K4" s="126"/>
      <c r="L4" s="126"/>
    </row>
    <row r="5" spans="1:12" ht="23.25">
      <c r="A5" s="631" t="s">
        <v>186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</row>
    <row r="6" spans="1:12" ht="19.5" customHeight="1">
      <c r="A6" s="679" t="s">
        <v>187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</row>
    <row r="7" spans="1:12" ht="19.5" customHeight="1" thickBot="1">
      <c r="A7" s="419"/>
      <c r="B7" s="419"/>
      <c r="C7" s="419"/>
      <c r="D7" s="419"/>
      <c r="E7" s="419"/>
      <c r="F7" s="419"/>
      <c r="G7" s="419"/>
      <c r="H7" s="419"/>
      <c r="I7" s="419"/>
      <c r="J7" s="420"/>
      <c r="K7" s="421"/>
      <c r="L7" s="421" t="s">
        <v>135</v>
      </c>
    </row>
    <row r="8" spans="1:14" s="216" customFormat="1" ht="21.75" customHeight="1" thickTop="1">
      <c r="A8" s="636" t="s">
        <v>188</v>
      </c>
      <c r="B8" s="640"/>
      <c r="C8" s="634" t="s">
        <v>137</v>
      </c>
      <c r="D8" s="682" t="s">
        <v>189</v>
      </c>
      <c r="E8" s="684" t="s">
        <v>190</v>
      </c>
      <c r="F8" s="684" t="s">
        <v>191</v>
      </c>
      <c r="G8" s="684" t="s">
        <v>192</v>
      </c>
      <c r="H8" s="686" t="s">
        <v>226</v>
      </c>
      <c r="I8" s="684" t="s">
        <v>193</v>
      </c>
      <c r="J8" s="661" t="s">
        <v>194</v>
      </c>
      <c r="K8" s="663" t="s">
        <v>195</v>
      </c>
      <c r="L8" s="665" t="s">
        <v>196</v>
      </c>
      <c r="M8" s="417"/>
      <c r="N8" s="418"/>
    </row>
    <row r="9" spans="1:14" s="216" customFormat="1" ht="25.5" customHeight="1" thickBot="1">
      <c r="A9" s="680"/>
      <c r="B9" s="681"/>
      <c r="C9" s="635"/>
      <c r="D9" s="683"/>
      <c r="E9" s="685"/>
      <c r="F9" s="685"/>
      <c r="G9" s="685"/>
      <c r="H9" s="687"/>
      <c r="I9" s="685"/>
      <c r="J9" s="662"/>
      <c r="K9" s="664"/>
      <c r="L9" s="666"/>
      <c r="M9" s="676" t="s">
        <v>256</v>
      </c>
      <c r="N9" s="677"/>
    </row>
    <row r="10" spans="1:12" ht="16.5" customHeight="1" thickTop="1">
      <c r="A10" s="645" t="s">
        <v>154</v>
      </c>
      <c r="B10" s="646"/>
      <c r="C10" s="218" t="s">
        <v>154</v>
      </c>
      <c r="D10" s="219">
        <f>43.355+45</f>
        <v>88.35499999999999</v>
      </c>
      <c r="E10" s="371">
        <v>0</v>
      </c>
      <c r="F10" s="220">
        <v>46642</v>
      </c>
      <c r="G10" s="220">
        <v>24500</v>
      </c>
      <c r="H10" s="377">
        <f>SUM(E10:G10)</f>
        <v>71142</v>
      </c>
      <c r="I10" s="220">
        <v>3876</v>
      </c>
      <c r="J10" s="221">
        <v>905</v>
      </c>
      <c r="K10" s="222">
        <v>0</v>
      </c>
      <c r="L10" s="373">
        <f>+D10+H10+I10+J10+K10</f>
        <v>76011.355</v>
      </c>
    </row>
    <row r="11" spans="1:12" ht="16.5" customHeight="1">
      <c r="A11" s="647"/>
      <c r="B11" s="648"/>
      <c r="C11" s="137" t="s">
        <v>155</v>
      </c>
      <c r="D11" s="223">
        <v>1295.806</v>
      </c>
      <c r="E11" s="74">
        <v>0</v>
      </c>
      <c r="F11" s="74">
        <v>216</v>
      </c>
      <c r="G11" s="74">
        <v>155</v>
      </c>
      <c r="H11" s="67">
        <f aca="true" t="shared" si="0" ref="H11:H39">SUM(E11:G11)</f>
        <v>371</v>
      </c>
      <c r="I11" s="74">
        <v>0</v>
      </c>
      <c r="J11" s="224">
        <v>3250</v>
      </c>
      <c r="K11" s="224">
        <v>0</v>
      </c>
      <c r="L11" s="374">
        <f>+D11+H11+I11+J11+K11</f>
        <v>4916.8060000000005</v>
      </c>
    </row>
    <row r="12" spans="1:12" ht="16.5" customHeight="1" thickBot="1">
      <c r="A12" s="649"/>
      <c r="B12" s="650"/>
      <c r="C12" s="225" t="s">
        <v>156</v>
      </c>
      <c r="D12" s="103">
        <f>400+152+199</f>
        <v>751</v>
      </c>
      <c r="E12" s="226">
        <v>9090</v>
      </c>
      <c r="F12" s="226">
        <v>0</v>
      </c>
      <c r="G12" s="226">
        <v>85000</v>
      </c>
      <c r="H12" s="67">
        <f t="shared" si="0"/>
        <v>94090</v>
      </c>
      <c r="I12" s="226">
        <v>0</v>
      </c>
      <c r="J12" s="227">
        <v>3380</v>
      </c>
      <c r="K12" s="227">
        <v>0</v>
      </c>
      <c r="L12" s="375">
        <f>+D12+H12+I12+J12+K12</f>
        <v>98221</v>
      </c>
    </row>
    <row r="13" spans="1:14" ht="17.25" customHeight="1" thickBot="1" thickTop="1">
      <c r="A13" s="667" t="s">
        <v>157</v>
      </c>
      <c r="B13" s="668"/>
      <c r="C13" s="669"/>
      <c r="D13" s="228">
        <f aca="true" t="shared" si="1" ref="D13:K13">SUM(D10:D12)</f>
        <v>2135.161</v>
      </c>
      <c r="E13" s="229">
        <f t="shared" si="1"/>
        <v>9090</v>
      </c>
      <c r="F13" s="229">
        <f t="shared" si="1"/>
        <v>46858</v>
      </c>
      <c r="G13" s="229">
        <f t="shared" si="1"/>
        <v>109655</v>
      </c>
      <c r="H13" s="378">
        <f t="shared" si="1"/>
        <v>165603</v>
      </c>
      <c r="I13" s="229">
        <f t="shared" si="1"/>
        <v>3876</v>
      </c>
      <c r="J13" s="230">
        <f t="shared" si="1"/>
        <v>7535</v>
      </c>
      <c r="K13" s="230">
        <f t="shared" si="1"/>
        <v>0</v>
      </c>
      <c r="L13" s="231">
        <f>SUM(L10:L12)</f>
        <v>179149.161</v>
      </c>
      <c r="M13" s="417">
        <f>'16'!$R$14</f>
        <v>65935</v>
      </c>
      <c r="N13" s="418">
        <f>+L13+M13</f>
        <v>245084.161</v>
      </c>
    </row>
    <row r="14" spans="1:12" ht="21" customHeight="1" thickTop="1">
      <c r="A14" s="651" t="s">
        <v>158</v>
      </c>
      <c r="B14" s="652"/>
      <c r="C14" s="232" t="s">
        <v>159</v>
      </c>
      <c r="D14" s="223">
        <f>535.857+1120+1655</f>
        <v>3310.857</v>
      </c>
      <c r="E14" s="74">
        <v>117580</v>
      </c>
      <c r="F14" s="74">
        <v>11136</v>
      </c>
      <c r="G14" s="74">
        <v>83847</v>
      </c>
      <c r="H14" s="67">
        <f t="shared" si="0"/>
        <v>212563</v>
      </c>
      <c r="I14" s="101">
        <v>3082.5</v>
      </c>
      <c r="J14" s="224">
        <v>3745</v>
      </c>
      <c r="K14" s="224">
        <v>0</v>
      </c>
      <c r="L14" s="374">
        <f>+D14+H14+I14+J14+K14</f>
        <v>222701.357</v>
      </c>
    </row>
    <row r="15" spans="1:12" ht="21" customHeight="1">
      <c r="A15" s="653"/>
      <c r="B15" s="654"/>
      <c r="C15" s="232" t="s">
        <v>160</v>
      </c>
      <c r="D15" s="223">
        <v>0</v>
      </c>
      <c r="E15" s="74">
        <v>0</v>
      </c>
      <c r="F15" s="101">
        <v>23.5</v>
      </c>
      <c r="G15" s="74">
        <v>0</v>
      </c>
      <c r="H15" s="379">
        <f t="shared" si="0"/>
        <v>23.5</v>
      </c>
      <c r="I15" s="74">
        <v>0</v>
      </c>
      <c r="J15" s="224">
        <v>1670</v>
      </c>
      <c r="K15" s="224">
        <v>0</v>
      </c>
      <c r="L15" s="374">
        <f>+D15+H15+I15+J15+K15</f>
        <v>1693.5</v>
      </c>
    </row>
    <row r="16" spans="1:12" ht="21" customHeight="1">
      <c r="A16" s="653"/>
      <c r="B16" s="654"/>
      <c r="C16" s="232" t="s">
        <v>161</v>
      </c>
      <c r="D16" s="223">
        <v>0</v>
      </c>
      <c r="E16" s="74">
        <v>0</v>
      </c>
      <c r="F16" s="74">
        <v>565</v>
      </c>
      <c r="G16" s="74">
        <v>0</v>
      </c>
      <c r="H16" s="67">
        <f t="shared" si="0"/>
        <v>565</v>
      </c>
      <c r="I16" s="74">
        <v>0</v>
      </c>
      <c r="J16" s="224">
        <v>0</v>
      </c>
      <c r="K16" s="224">
        <v>0</v>
      </c>
      <c r="L16" s="374">
        <f>+D16+H16+I16+J16+K16</f>
        <v>565</v>
      </c>
    </row>
    <row r="17" spans="1:12" ht="15.75" thickBot="1">
      <c r="A17" s="655"/>
      <c r="B17" s="656"/>
      <c r="C17" s="233" t="s">
        <v>162</v>
      </c>
      <c r="D17" s="66">
        <v>6</v>
      </c>
      <c r="E17" s="74">
        <v>0</v>
      </c>
      <c r="F17" s="74">
        <v>104</v>
      </c>
      <c r="G17" s="74">
        <v>0</v>
      </c>
      <c r="H17" s="67">
        <f t="shared" si="0"/>
        <v>104</v>
      </c>
      <c r="I17" s="74">
        <v>156</v>
      </c>
      <c r="J17" s="224">
        <v>0</v>
      </c>
      <c r="K17" s="224">
        <v>0</v>
      </c>
      <c r="L17" s="374">
        <f>+D17+H17+I17+J17+K17</f>
        <v>266</v>
      </c>
    </row>
    <row r="18" spans="1:14" ht="16.5" thickBot="1" thickTop="1">
      <c r="A18" s="667" t="s">
        <v>157</v>
      </c>
      <c r="B18" s="668"/>
      <c r="C18" s="669"/>
      <c r="D18" s="228">
        <f aca="true" t="shared" si="2" ref="D18:K18">SUM(D14:D17)</f>
        <v>3316.857</v>
      </c>
      <c r="E18" s="229">
        <f t="shared" si="2"/>
        <v>117580</v>
      </c>
      <c r="F18" s="229">
        <f t="shared" si="2"/>
        <v>11828.5</v>
      </c>
      <c r="G18" s="229">
        <f t="shared" si="2"/>
        <v>83847</v>
      </c>
      <c r="H18" s="378">
        <f t="shared" si="2"/>
        <v>213255.5</v>
      </c>
      <c r="I18" s="234">
        <f t="shared" si="2"/>
        <v>3238.5</v>
      </c>
      <c r="J18" s="230">
        <f t="shared" si="2"/>
        <v>5415</v>
      </c>
      <c r="K18" s="230">
        <f t="shared" si="2"/>
        <v>0</v>
      </c>
      <c r="L18" s="231">
        <f>SUM(L14:L17)</f>
        <v>225225.857</v>
      </c>
      <c r="M18" s="417">
        <f>'16'!$R$19</f>
        <v>86260</v>
      </c>
      <c r="N18" s="418">
        <f>+L18+M18</f>
        <v>311485.85699999996</v>
      </c>
    </row>
    <row r="19" spans="1:12" ht="15.75" thickTop="1">
      <c r="A19" s="670" t="s">
        <v>163</v>
      </c>
      <c r="B19" s="671"/>
      <c r="C19" s="218" t="s">
        <v>164</v>
      </c>
      <c r="D19" s="235">
        <v>0</v>
      </c>
      <c r="E19" s="236">
        <v>0</v>
      </c>
      <c r="F19" s="237">
        <v>2528</v>
      </c>
      <c r="G19" s="236">
        <v>0</v>
      </c>
      <c r="H19" s="377">
        <f t="shared" si="0"/>
        <v>2528</v>
      </c>
      <c r="I19" s="236">
        <v>0</v>
      </c>
      <c r="J19" s="238">
        <v>0</v>
      </c>
      <c r="K19" s="238">
        <v>0</v>
      </c>
      <c r="L19" s="373">
        <f>+D19+H19+I19+J19+K19</f>
        <v>2528</v>
      </c>
    </row>
    <row r="20" spans="1:12" ht="15">
      <c r="A20" s="672"/>
      <c r="B20" s="673"/>
      <c r="C20" s="137" t="s">
        <v>163</v>
      </c>
      <c r="D20" s="239">
        <v>0</v>
      </c>
      <c r="E20" s="101">
        <v>0</v>
      </c>
      <c r="F20" s="74">
        <v>150</v>
      </c>
      <c r="G20" s="101">
        <v>0</v>
      </c>
      <c r="H20" s="67">
        <f t="shared" si="0"/>
        <v>150</v>
      </c>
      <c r="I20" s="101">
        <v>0</v>
      </c>
      <c r="J20" s="240">
        <v>0</v>
      </c>
      <c r="K20" s="240">
        <v>0</v>
      </c>
      <c r="L20" s="374">
        <f>+D20+H20+I20+J20+K20</f>
        <v>150</v>
      </c>
    </row>
    <row r="21" spans="1:12" ht="15.75" thickBot="1">
      <c r="A21" s="674"/>
      <c r="B21" s="675"/>
      <c r="C21" s="225" t="s">
        <v>165</v>
      </c>
      <c r="D21" s="241">
        <v>0</v>
      </c>
      <c r="E21" s="242">
        <v>0</v>
      </c>
      <c r="F21" s="226">
        <v>88</v>
      </c>
      <c r="G21" s="242">
        <v>0</v>
      </c>
      <c r="H21" s="380">
        <f t="shared" si="0"/>
        <v>88</v>
      </c>
      <c r="I21" s="242">
        <v>0</v>
      </c>
      <c r="J21" s="243">
        <v>0</v>
      </c>
      <c r="K21" s="243">
        <v>0</v>
      </c>
      <c r="L21" s="375">
        <f>+D21+H21+I21+J21+K21</f>
        <v>88</v>
      </c>
    </row>
    <row r="22" spans="1:14" ht="16.5" thickBot="1" thickTop="1">
      <c r="A22" s="667" t="s">
        <v>157</v>
      </c>
      <c r="B22" s="668"/>
      <c r="C22" s="669"/>
      <c r="D22" s="229" t="s">
        <v>50</v>
      </c>
      <c r="E22" s="229" t="s">
        <v>50</v>
      </c>
      <c r="F22" s="244">
        <f>SUM(F19:F21)</f>
        <v>2766</v>
      </c>
      <c r="G22" s="229" t="s">
        <v>50</v>
      </c>
      <c r="H22" s="381">
        <f>SUM(H19:H21)</f>
        <v>2766</v>
      </c>
      <c r="I22" s="229" t="s">
        <v>50</v>
      </c>
      <c r="J22" s="229" t="s">
        <v>50</v>
      </c>
      <c r="K22" s="229">
        <v>0</v>
      </c>
      <c r="L22" s="245">
        <f>SUM(L19:L21)</f>
        <v>2766</v>
      </c>
      <c r="M22" s="417">
        <f>'16'!$R$23</f>
        <v>50732</v>
      </c>
      <c r="N22" s="418">
        <f>+L22+M22</f>
        <v>53498</v>
      </c>
    </row>
    <row r="23" spans="1:12" ht="15.75" thickTop="1">
      <c r="A23" s="645" t="s">
        <v>166</v>
      </c>
      <c r="B23" s="646"/>
      <c r="C23" s="218" t="s">
        <v>167</v>
      </c>
      <c r="D23" s="246">
        <f>99.339+315+45</f>
        <v>459.339</v>
      </c>
      <c r="E23" s="237">
        <v>194</v>
      </c>
      <c r="F23" s="237">
        <v>3856</v>
      </c>
      <c r="G23" s="236">
        <v>0</v>
      </c>
      <c r="H23" s="377">
        <f t="shared" si="0"/>
        <v>4050</v>
      </c>
      <c r="I23" s="236">
        <v>0</v>
      </c>
      <c r="J23" s="236">
        <v>0</v>
      </c>
      <c r="K23" s="247">
        <v>0</v>
      </c>
      <c r="L23" s="373">
        <f>+D23+H23+I23+J23+K23</f>
        <v>4509.339</v>
      </c>
    </row>
    <row r="24" spans="1:12" ht="15">
      <c r="A24" s="647"/>
      <c r="B24" s="648"/>
      <c r="C24" s="137" t="s">
        <v>168</v>
      </c>
      <c r="D24" s="248">
        <f>1481.308+49+16</f>
        <v>1546.308</v>
      </c>
      <c r="E24" s="74">
        <f>8016+16000</f>
        <v>24016</v>
      </c>
      <c r="F24" s="74">
        <v>30222</v>
      </c>
      <c r="G24" s="101">
        <v>0</v>
      </c>
      <c r="H24" s="67">
        <f t="shared" si="0"/>
        <v>54238</v>
      </c>
      <c r="I24" s="74">
        <v>12356</v>
      </c>
      <c r="J24" s="224">
        <v>3950</v>
      </c>
      <c r="K24" s="249">
        <v>1950</v>
      </c>
      <c r="L24" s="374">
        <f>+D24+H24+I24+J24+K24</f>
        <v>74040.30799999999</v>
      </c>
    </row>
    <row r="25" spans="1:12" ht="15.75" thickBot="1">
      <c r="A25" s="649"/>
      <c r="B25" s="650"/>
      <c r="C25" s="225" t="s">
        <v>169</v>
      </c>
      <c r="D25" s="103">
        <v>0</v>
      </c>
      <c r="E25" s="226">
        <v>0</v>
      </c>
      <c r="F25" s="226">
        <v>5</v>
      </c>
      <c r="G25" s="242">
        <v>0</v>
      </c>
      <c r="H25" s="380">
        <f t="shared" si="0"/>
        <v>5</v>
      </c>
      <c r="I25" s="242">
        <v>0</v>
      </c>
      <c r="J25" s="242">
        <v>0</v>
      </c>
      <c r="K25" s="227">
        <v>0</v>
      </c>
      <c r="L25" s="375">
        <f>+D25+H25+I25+J25+K25</f>
        <v>5</v>
      </c>
    </row>
    <row r="26" spans="1:14" ht="16.5" thickBot="1" thickTop="1">
      <c r="A26" s="642" t="s">
        <v>157</v>
      </c>
      <c r="B26" s="643"/>
      <c r="C26" s="644"/>
      <c r="D26" s="228">
        <f>SUM(D23:D25)</f>
        <v>2005.647</v>
      </c>
      <c r="E26" s="250">
        <f>SUM(E23:E25)</f>
        <v>24210</v>
      </c>
      <c r="F26" s="251">
        <f>SUM(F23:F25)</f>
        <v>34083</v>
      </c>
      <c r="G26" s="251" t="s">
        <v>50</v>
      </c>
      <c r="H26" s="382">
        <f>SUM(H23:H25)</f>
        <v>58293</v>
      </c>
      <c r="I26" s="251">
        <f>SUM(I23:I25)</f>
        <v>12356</v>
      </c>
      <c r="J26" s="252">
        <f>SUM(J23:J25)</f>
        <v>3950</v>
      </c>
      <c r="K26" s="253">
        <f>SUM(K23:K25)</f>
        <v>1950</v>
      </c>
      <c r="L26" s="245">
        <f>SUM(L23:L25)</f>
        <v>78554.647</v>
      </c>
      <c r="M26" s="417">
        <f>'16'!$R$27</f>
        <v>41962</v>
      </c>
      <c r="N26" s="418">
        <f>+L26+M26</f>
        <v>120516.647</v>
      </c>
    </row>
    <row r="27" spans="1:12" ht="16.5" thickBot="1" thickTop="1">
      <c r="A27" s="645" t="s">
        <v>170</v>
      </c>
      <c r="B27" s="646"/>
      <c r="C27" s="254" t="s">
        <v>171</v>
      </c>
      <c r="D27" s="255">
        <v>0</v>
      </c>
      <c r="E27" s="237">
        <v>0</v>
      </c>
      <c r="F27" s="237">
        <v>0</v>
      </c>
      <c r="G27" s="237">
        <v>0</v>
      </c>
      <c r="H27" s="377">
        <f t="shared" si="0"/>
        <v>0</v>
      </c>
      <c r="I27" s="237">
        <v>100</v>
      </c>
      <c r="J27" s="247">
        <v>0</v>
      </c>
      <c r="K27" s="256">
        <v>12</v>
      </c>
      <c r="L27" s="373">
        <f>+D27+H27+I27+J27+K27</f>
        <v>112</v>
      </c>
    </row>
    <row r="28" spans="1:14" ht="16.5" thickBot="1" thickTop="1">
      <c r="A28" s="642" t="s">
        <v>157</v>
      </c>
      <c r="B28" s="643"/>
      <c r="C28" s="644"/>
      <c r="D28" s="257" t="s">
        <v>50</v>
      </c>
      <c r="E28" s="251" t="s">
        <v>50</v>
      </c>
      <c r="F28" s="257" t="s">
        <v>50</v>
      </c>
      <c r="G28" s="257" t="s">
        <v>50</v>
      </c>
      <c r="H28" s="382">
        <f>SUM(H27:H27)</f>
        <v>0</v>
      </c>
      <c r="I28" s="251">
        <f>SUM(I27:I27)</f>
        <v>100</v>
      </c>
      <c r="J28" s="256" t="s">
        <v>50</v>
      </c>
      <c r="K28" s="256">
        <f>SUM(K27)</f>
        <v>12</v>
      </c>
      <c r="L28" s="245">
        <f>SUM(L27)</f>
        <v>112</v>
      </c>
      <c r="M28" s="417">
        <f>'16'!$R$31</f>
        <v>40409</v>
      </c>
      <c r="N28" s="418">
        <f>+L28+M28</f>
        <v>40521</v>
      </c>
    </row>
    <row r="29" spans="1:12" ht="15.75" thickTop="1">
      <c r="A29" s="645" t="s">
        <v>173</v>
      </c>
      <c r="B29" s="646"/>
      <c r="C29" s="218" t="s">
        <v>174</v>
      </c>
      <c r="D29" s="258">
        <v>0</v>
      </c>
      <c r="E29" s="237">
        <v>0</v>
      </c>
      <c r="F29" s="237">
        <v>3503</v>
      </c>
      <c r="G29" s="236">
        <v>31012.5</v>
      </c>
      <c r="H29" s="383">
        <f t="shared" si="0"/>
        <v>34515.5</v>
      </c>
      <c r="I29" s="237">
        <v>0</v>
      </c>
      <c r="J29" s="237">
        <v>0</v>
      </c>
      <c r="K29" s="247">
        <v>0</v>
      </c>
      <c r="L29" s="373">
        <f>+D29+H29+I29+J29+K29</f>
        <v>34515.5</v>
      </c>
    </row>
    <row r="30" spans="1:12" ht="15">
      <c r="A30" s="647"/>
      <c r="B30" s="648"/>
      <c r="C30" s="137" t="s">
        <v>175</v>
      </c>
      <c r="D30" s="259">
        <v>0</v>
      </c>
      <c r="E30" s="74">
        <v>0</v>
      </c>
      <c r="F30" s="74">
        <v>0</v>
      </c>
      <c r="G30" s="74">
        <v>0</v>
      </c>
      <c r="H30" s="67">
        <f t="shared" si="0"/>
        <v>0</v>
      </c>
      <c r="I30" s="74">
        <v>0</v>
      </c>
      <c r="J30" s="74">
        <v>0</v>
      </c>
      <c r="K30" s="224">
        <v>0</v>
      </c>
      <c r="L30" s="374">
        <f>+D30+H30+I30+J30+K30</f>
        <v>0</v>
      </c>
    </row>
    <row r="31" spans="1:12" ht="15.75" thickBot="1">
      <c r="A31" s="649"/>
      <c r="B31" s="650"/>
      <c r="C31" s="225" t="s">
        <v>176</v>
      </c>
      <c r="D31" s="103">
        <v>8</v>
      </c>
      <c r="E31" s="226">
        <v>1167</v>
      </c>
      <c r="F31" s="226">
        <v>1881</v>
      </c>
      <c r="G31" s="226">
        <v>6416</v>
      </c>
      <c r="H31" s="67">
        <f t="shared" si="0"/>
        <v>9464</v>
      </c>
      <c r="I31" s="74">
        <v>0</v>
      </c>
      <c r="J31" s="90">
        <v>25</v>
      </c>
      <c r="K31" s="249">
        <v>30</v>
      </c>
      <c r="L31" s="375">
        <f>+D31+H31+I31+J31+K31</f>
        <v>9527</v>
      </c>
    </row>
    <row r="32" spans="1:14" ht="16.5" thickBot="1" thickTop="1">
      <c r="A32" s="642" t="s">
        <v>157</v>
      </c>
      <c r="B32" s="643"/>
      <c r="C32" s="644"/>
      <c r="D32" s="260">
        <f>SUM(D29:D31)</f>
        <v>8</v>
      </c>
      <c r="E32" s="251">
        <f>SUM(E29:E31)</f>
        <v>1167</v>
      </c>
      <c r="F32" s="251">
        <f>SUM(F29:F31)</f>
        <v>5384</v>
      </c>
      <c r="G32" s="261">
        <f>SUM(G29:G31)</f>
        <v>37428.5</v>
      </c>
      <c r="H32" s="384">
        <f>SUM(H29:H31)</f>
        <v>43979.5</v>
      </c>
      <c r="I32" s="257" t="s">
        <v>50</v>
      </c>
      <c r="J32" s="257">
        <f>SUM(J29:J31)</f>
        <v>25</v>
      </c>
      <c r="K32" s="253">
        <f>SUM(K29:K31)</f>
        <v>30</v>
      </c>
      <c r="L32" s="262">
        <f>SUM(L29:L31)</f>
        <v>44042.5</v>
      </c>
      <c r="M32" s="417">
        <f>'16'!$R$35</f>
        <v>31717</v>
      </c>
      <c r="N32" s="418">
        <f>+L32+M32</f>
        <v>75759.5</v>
      </c>
    </row>
    <row r="33" spans="1:12" ht="15.75" customHeight="1" thickTop="1">
      <c r="A33" s="651" t="s">
        <v>177</v>
      </c>
      <c r="B33" s="652"/>
      <c r="C33" s="422" t="s">
        <v>178</v>
      </c>
      <c r="D33" s="255">
        <v>0</v>
      </c>
      <c r="E33" s="237">
        <v>0</v>
      </c>
      <c r="F33" s="237">
        <v>0</v>
      </c>
      <c r="G33" s="237">
        <v>0</v>
      </c>
      <c r="H33" s="377">
        <f t="shared" si="0"/>
        <v>0</v>
      </c>
      <c r="I33" s="237">
        <v>0</v>
      </c>
      <c r="J33" s="237">
        <v>0</v>
      </c>
      <c r="K33" s="247">
        <v>0</v>
      </c>
      <c r="L33" s="373">
        <f aca="true" t="shared" si="3" ref="L33:L39">+D33+H33+I33+J33+K33</f>
        <v>0</v>
      </c>
    </row>
    <row r="34" spans="1:12" ht="15.75" customHeight="1">
      <c r="A34" s="653"/>
      <c r="B34" s="654"/>
      <c r="C34" s="263" t="s">
        <v>179</v>
      </c>
      <c r="D34" s="66">
        <v>6</v>
      </c>
      <c r="E34" s="74">
        <v>62</v>
      </c>
      <c r="F34" s="224">
        <v>0</v>
      </c>
      <c r="G34" s="224">
        <v>0</v>
      </c>
      <c r="H34" s="70">
        <f t="shared" si="0"/>
        <v>62</v>
      </c>
      <c r="I34" s="224">
        <v>0</v>
      </c>
      <c r="J34" s="224">
        <v>0</v>
      </c>
      <c r="K34" s="224">
        <v>0</v>
      </c>
      <c r="L34" s="374">
        <f t="shared" si="3"/>
        <v>68</v>
      </c>
    </row>
    <row r="35" spans="1:12" ht="15.75" customHeight="1">
      <c r="A35" s="653"/>
      <c r="B35" s="654"/>
      <c r="C35" s="263" t="s">
        <v>180</v>
      </c>
      <c r="D35" s="66">
        <v>116</v>
      </c>
      <c r="E35" s="74">
        <v>5090</v>
      </c>
      <c r="F35" s="74">
        <v>270</v>
      </c>
      <c r="G35" s="74">
        <v>197</v>
      </c>
      <c r="H35" s="67">
        <f t="shared" si="0"/>
        <v>5557</v>
      </c>
      <c r="I35" s="74">
        <v>240</v>
      </c>
      <c r="J35" s="101">
        <v>677.5</v>
      </c>
      <c r="K35" s="249">
        <v>480</v>
      </c>
      <c r="L35" s="374">
        <f t="shared" si="3"/>
        <v>7070.5</v>
      </c>
    </row>
    <row r="36" spans="1:12" ht="15.75" customHeight="1">
      <c r="A36" s="653"/>
      <c r="B36" s="654"/>
      <c r="C36" s="263" t="s">
        <v>181</v>
      </c>
      <c r="D36" s="66">
        <v>0</v>
      </c>
      <c r="E36" s="74">
        <v>190</v>
      </c>
      <c r="F36" s="74">
        <v>0</v>
      </c>
      <c r="G36" s="74">
        <v>0</v>
      </c>
      <c r="H36" s="67">
        <f t="shared" si="0"/>
        <v>190</v>
      </c>
      <c r="I36" s="74">
        <v>0</v>
      </c>
      <c r="J36" s="224">
        <v>0</v>
      </c>
      <c r="K36" s="224">
        <v>0</v>
      </c>
      <c r="L36" s="374">
        <f t="shared" si="3"/>
        <v>190</v>
      </c>
    </row>
    <row r="37" spans="1:12" ht="15.75" customHeight="1">
      <c r="A37" s="653"/>
      <c r="B37" s="654"/>
      <c r="C37" s="263" t="s">
        <v>182</v>
      </c>
      <c r="D37" s="66">
        <v>0</v>
      </c>
      <c r="E37" s="74">
        <v>0</v>
      </c>
      <c r="F37" s="74">
        <v>0</v>
      </c>
      <c r="G37" s="74">
        <v>0</v>
      </c>
      <c r="H37" s="67">
        <f t="shared" si="0"/>
        <v>0</v>
      </c>
      <c r="I37" s="74">
        <v>0</v>
      </c>
      <c r="J37" s="74">
        <v>0</v>
      </c>
      <c r="K37" s="224">
        <v>0</v>
      </c>
      <c r="L37" s="374">
        <f t="shared" si="3"/>
        <v>0</v>
      </c>
    </row>
    <row r="38" spans="1:12" ht="15.75" customHeight="1">
      <c r="A38" s="653"/>
      <c r="B38" s="654"/>
      <c r="C38" s="263" t="s">
        <v>183</v>
      </c>
      <c r="D38" s="66">
        <v>0</v>
      </c>
      <c r="E38" s="74">
        <v>0</v>
      </c>
      <c r="F38" s="74">
        <v>0</v>
      </c>
      <c r="G38" s="74">
        <v>0</v>
      </c>
      <c r="H38" s="67">
        <f t="shared" si="0"/>
        <v>0</v>
      </c>
      <c r="I38" s="90">
        <v>28</v>
      </c>
      <c r="J38" s="224">
        <v>0</v>
      </c>
      <c r="K38" s="224">
        <v>0</v>
      </c>
      <c r="L38" s="374">
        <f t="shared" si="3"/>
        <v>28</v>
      </c>
    </row>
    <row r="39" spans="1:12" ht="15.75" customHeight="1" thickBot="1">
      <c r="A39" s="655"/>
      <c r="B39" s="656"/>
      <c r="C39" s="264" t="s">
        <v>184</v>
      </c>
      <c r="D39" s="103">
        <v>0</v>
      </c>
      <c r="E39" s="226">
        <v>2540</v>
      </c>
      <c r="F39" s="226">
        <v>0</v>
      </c>
      <c r="G39" s="226">
        <v>0</v>
      </c>
      <c r="H39" s="380">
        <f t="shared" si="0"/>
        <v>2540</v>
      </c>
      <c r="I39" s="226">
        <v>0</v>
      </c>
      <c r="J39" s="226">
        <v>0</v>
      </c>
      <c r="K39" s="224">
        <v>0</v>
      </c>
      <c r="L39" s="375">
        <f t="shared" si="3"/>
        <v>2540</v>
      </c>
    </row>
    <row r="40" spans="1:14" ht="17.25" customHeight="1" thickBot="1" thickTop="1">
      <c r="A40" s="642" t="s">
        <v>157</v>
      </c>
      <c r="B40" s="643"/>
      <c r="C40" s="657"/>
      <c r="D40" s="265">
        <f aca="true" t="shared" si="4" ref="D40:L40">SUM(D33:D39)</f>
        <v>122</v>
      </c>
      <c r="E40" s="251">
        <f t="shared" si="4"/>
        <v>7882</v>
      </c>
      <c r="F40" s="251">
        <f t="shared" si="4"/>
        <v>270</v>
      </c>
      <c r="G40" s="251">
        <f t="shared" si="4"/>
        <v>197</v>
      </c>
      <c r="H40" s="382">
        <f t="shared" si="4"/>
        <v>8349</v>
      </c>
      <c r="I40" s="251">
        <f t="shared" si="4"/>
        <v>268</v>
      </c>
      <c r="J40" s="266">
        <f t="shared" si="4"/>
        <v>677.5</v>
      </c>
      <c r="K40" s="253">
        <f t="shared" si="4"/>
        <v>480</v>
      </c>
      <c r="L40" s="262">
        <f t="shared" si="4"/>
        <v>9896.5</v>
      </c>
      <c r="M40" s="417">
        <f>'16'!$R$43</f>
        <v>32538</v>
      </c>
      <c r="N40" s="418">
        <f>+L40+M40</f>
        <v>42434.5</v>
      </c>
    </row>
    <row r="41" spans="1:14" ht="17.25" customHeight="1" thickBot="1" thickTop="1">
      <c r="A41" s="658" t="s">
        <v>185</v>
      </c>
      <c r="B41" s="659"/>
      <c r="C41" s="660"/>
      <c r="D41" s="267">
        <f aca="true" t="shared" si="5" ref="D41:K41">SUM(D40,D32,D28,D26,D22,D18,D13)</f>
        <v>7587.665</v>
      </c>
      <c r="E41" s="365">
        <f t="shared" si="5"/>
        <v>159929</v>
      </c>
      <c r="F41" s="366">
        <f t="shared" si="5"/>
        <v>101189.5</v>
      </c>
      <c r="G41" s="366">
        <f t="shared" si="5"/>
        <v>231127.5</v>
      </c>
      <c r="H41" s="299">
        <f t="shared" si="5"/>
        <v>492246</v>
      </c>
      <c r="I41" s="242">
        <f t="shared" si="5"/>
        <v>19838.5</v>
      </c>
      <c r="J41" s="243">
        <f t="shared" si="5"/>
        <v>17602.5</v>
      </c>
      <c r="K41" s="268">
        <f t="shared" si="5"/>
        <v>2472</v>
      </c>
      <c r="L41" s="269">
        <f>+D41+H41+I41+J41+K41</f>
        <v>539746.665</v>
      </c>
      <c r="M41" s="417">
        <f>+M13+M18+M22+M26+M28+M32+M40</f>
        <v>349553</v>
      </c>
      <c r="N41" s="418">
        <f>+L41+M41</f>
        <v>889299.665</v>
      </c>
    </row>
    <row r="42" spans="1:12" ht="7.5" customHeight="1" thickTop="1">
      <c r="A42" s="270"/>
      <c r="B42" s="270"/>
      <c r="C42" s="270"/>
      <c r="D42" s="270"/>
      <c r="E42" s="270"/>
      <c r="F42" s="270"/>
      <c r="G42" s="211"/>
      <c r="H42" s="385"/>
      <c r="I42" s="211"/>
      <c r="J42" s="211"/>
      <c r="K42" s="211"/>
      <c r="L42" s="211"/>
    </row>
    <row r="43" spans="1:12" ht="15">
      <c r="A43" s="641" t="s">
        <v>197</v>
      </c>
      <c r="B43" s="641"/>
      <c r="C43" s="641"/>
      <c r="D43" s="423"/>
      <c r="E43" s="47"/>
      <c r="F43" s="47"/>
      <c r="G43" s="47"/>
      <c r="H43" s="48"/>
      <c r="I43" s="47"/>
      <c r="J43" s="47"/>
      <c r="K43" s="47"/>
      <c r="L43" s="424"/>
    </row>
    <row r="44" spans="6:12" ht="15.75">
      <c r="F44" s="425">
        <f>+E41+F41+G41</f>
        <v>492246</v>
      </c>
      <c r="L44" s="424"/>
    </row>
    <row r="45" spans="3:12" ht="15">
      <c r="C45" s="128"/>
      <c r="D45" s="426"/>
      <c r="E45" s="426"/>
      <c r="F45" s="426"/>
      <c r="G45" s="426"/>
      <c r="H45" s="426"/>
      <c r="I45" s="426"/>
      <c r="J45" s="426"/>
      <c r="K45" s="426"/>
      <c r="L45" s="426"/>
    </row>
    <row r="47" ht="15">
      <c r="L47" s="47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2" t="s">
        <v>257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15">
      <c r="A2" s="688" t="s">
        <v>99</v>
      </c>
      <c r="B2" s="688"/>
      <c r="C2" s="688"/>
      <c r="D2" s="122"/>
      <c r="E2" s="122"/>
      <c r="F2" s="122"/>
      <c r="G2" s="122"/>
      <c r="H2" s="122"/>
      <c r="I2" s="122"/>
      <c r="J2" s="122"/>
      <c r="K2" s="423"/>
    </row>
    <row r="3" spans="1:11" ht="15">
      <c r="A3" s="423"/>
      <c r="B3" s="423"/>
      <c r="C3" s="423"/>
      <c r="D3" s="122"/>
      <c r="E3" s="122"/>
      <c r="F3" s="122"/>
      <c r="G3" s="122"/>
      <c r="H3" s="122"/>
      <c r="I3" s="122"/>
      <c r="J3" s="122"/>
      <c r="K3" s="423"/>
    </row>
    <row r="4" spans="1:11" ht="15">
      <c r="A4" s="427"/>
      <c r="B4" s="427"/>
      <c r="C4" s="122"/>
      <c r="D4" s="122"/>
      <c r="E4" s="122"/>
      <c r="F4" s="122"/>
      <c r="G4" s="122"/>
      <c r="H4" s="122"/>
      <c r="I4" s="122"/>
      <c r="J4" s="122"/>
      <c r="K4" s="423"/>
    </row>
    <row r="5" spans="1:11" ht="23.25">
      <c r="A5" s="689" t="s">
        <v>258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</row>
    <row r="6" spans="1:11" ht="20.25">
      <c r="A6" s="690" t="s">
        <v>101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</row>
    <row r="7" spans="1:11" ht="27.75" thickBot="1">
      <c r="A7" s="428"/>
      <c r="B7" s="428"/>
      <c r="C7" s="126"/>
      <c r="D7" s="126"/>
      <c r="E7" s="126"/>
      <c r="F7" s="126"/>
      <c r="G7" s="126"/>
      <c r="H7" s="126"/>
      <c r="I7" s="126"/>
      <c r="J7" s="126"/>
      <c r="K7" s="128"/>
    </row>
    <row r="8" spans="1:11" ht="31.5" thickBot="1" thickTop="1">
      <c r="A8" s="691" t="s">
        <v>102</v>
      </c>
      <c r="B8" s="484"/>
      <c r="C8" s="693" t="s">
        <v>260</v>
      </c>
      <c r="D8" s="694"/>
      <c r="E8" s="694"/>
      <c r="F8" s="695"/>
      <c r="G8" s="496" t="s">
        <v>262</v>
      </c>
      <c r="H8" s="485" t="s">
        <v>259</v>
      </c>
      <c r="I8" s="696" t="s">
        <v>261</v>
      </c>
      <c r="J8" s="697"/>
      <c r="K8" s="698" t="s">
        <v>90</v>
      </c>
    </row>
    <row r="9" spans="1:11" ht="66.75" thickBot="1" thickTop="1">
      <c r="A9" s="692"/>
      <c r="B9" s="500" t="s">
        <v>268</v>
      </c>
      <c r="C9" s="429" t="s">
        <v>264</v>
      </c>
      <c r="D9" s="430" t="s">
        <v>265</v>
      </c>
      <c r="E9" s="430" t="s">
        <v>267</v>
      </c>
      <c r="F9" s="486" t="s">
        <v>266</v>
      </c>
      <c r="G9" s="497" t="s">
        <v>270</v>
      </c>
      <c r="H9" s="491" t="s">
        <v>263</v>
      </c>
      <c r="I9" s="431" t="s">
        <v>174</v>
      </c>
      <c r="J9" s="432" t="s">
        <v>269</v>
      </c>
      <c r="K9" s="699"/>
    </row>
    <row r="10" spans="1:11" ht="15.75" thickTop="1">
      <c r="A10" s="65" t="s">
        <v>271</v>
      </c>
      <c r="B10" s="490">
        <v>35</v>
      </c>
      <c r="C10" s="498">
        <v>274</v>
      </c>
      <c r="D10" s="433">
        <v>2</v>
      </c>
      <c r="E10" s="434">
        <v>90</v>
      </c>
      <c r="F10" s="487">
        <v>40</v>
      </c>
      <c r="G10" s="436">
        <v>20</v>
      </c>
      <c r="H10" s="492">
        <v>81</v>
      </c>
      <c r="I10" s="435">
        <v>26</v>
      </c>
      <c r="J10" s="434">
        <v>9</v>
      </c>
      <c r="K10" s="437">
        <f>SUM(B10:J10)</f>
        <v>577</v>
      </c>
    </row>
    <row r="11" spans="1:11" ht="15">
      <c r="A11" s="65" t="s">
        <v>34</v>
      </c>
      <c r="B11" s="438">
        <v>111</v>
      </c>
      <c r="C11" s="441">
        <v>696</v>
      </c>
      <c r="D11" s="439">
        <v>15</v>
      </c>
      <c r="E11" s="440">
        <v>180</v>
      </c>
      <c r="F11" s="488">
        <v>109</v>
      </c>
      <c r="G11" s="443">
        <v>25</v>
      </c>
      <c r="H11" s="493">
        <v>321</v>
      </c>
      <c r="I11" s="441">
        <v>21</v>
      </c>
      <c r="J11" s="442" t="s">
        <v>50</v>
      </c>
      <c r="K11" s="444">
        <f aca="true" t="shared" si="0" ref="K11:K38">SUM(B11:J11)</f>
        <v>1478</v>
      </c>
    </row>
    <row r="12" spans="1:11" ht="15">
      <c r="A12" s="65" t="s">
        <v>38</v>
      </c>
      <c r="B12" s="447" t="s">
        <v>50</v>
      </c>
      <c r="C12" s="441">
        <v>2225</v>
      </c>
      <c r="D12" s="439">
        <v>105</v>
      </c>
      <c r="E12" s="440">
        <v>1204</v>
      </c>
      <c r="F12" s="488">
        <v>674</v>
      </c>
      <c r="G12" s="443">
        <v>143</v>
      </c>
      <c r="H12" s="493">
        <v>529</v>
      </c>
      <c r="I12" s="441">
        <v>176</v>
      </c>
      <c r="J12" s="442" t="s">
        <v>50</v>
      </c>
      <c r="K12" s="444">
        <f t="shared" si="0"/>
        <v>5056</v>
      </c>
    </row>
    <row r="13" spans="1:11" ht="15">
      <c r="A13" s="65" t="s">
        <v>43</v>
      </c>
      <c r="B13" s="438">
        <v>16</v>
      </c>
      <c r="C13" s="441">
        <v>229</v>
      </c>
      <c r="D13" s="439">
        <v>9</v>
      </c>
      <c r="E13" s="440">
        <v>114</v>
      </c>
      <c r="F13" s="488">
        <v>59</v>
      </c>
      <c r="G13" s="443">
        <v>7</v>
      </c>
      <c r="H13" s="493">
        <v>323</v>
      </c>
      <c r="I13" s="441">
        <v>193</v>
      </c>
      <c r="J13" s="440">
        <v>13</v>
      </c>
      <c r="K13" s="444">
        <f t="shared" si="0"/>
        <v>963</v>
      </c>
    </row>
    <row r="14" spans="1:11" ht="15">
      <c r="A14" s="65" t="s">
        <v>37</v>
      </c>
      <c r="B14" s="447" t="s">
        <v>50</v>
      </c>
      <c r="C14" s="441">
        <v>120</v>
      </c>
      <c r="D14" s="439">
        <v>33</v>
      </c>
      <c r="E14" s="440">
        <v>213</v>
      </c>
      <c r="F14" s="488">
        <v>121</v>
      </c>
      <c r="G14" s="443">
        <v>292</v>
      </c>
      <c r="H14" s="493">
        <v>1597</v>
      </c>
      <c r="I14" s="441">
        <v>555</v>
      </c>
      <c r="J14" s="440">
        <v>19</v>
      </c>
      <c r="K14" s="444">
        <f t="shared" si="0"/>
        <v>2950</v>
      </c>
    </row>
    <row r="15" spans="1:11" ht="15">
      <c r="A15" s="65" t="s">
        <v>115</v>
      </c>
      <c r="B15" s="447" t="s">
        <v>50</v>
      </c>
      <c r="C15" s="441">
        <v>50</v>
      </c>
      <c r="D15" s="442" t="s">
        <v>50</v>
      </c>
      <c r="E15" s="445" t="s">
        <v>50</v>
      </c>
      <c r="F15" s="445" t="s">
        <v>50</v>
      </c>
      <c r="G15" s="446" t="s">
        <v>50</v>
      </c>
      <c r="H15" s="493">
        <v>159</v>
      </c>
      <c r="I15" s="441">
        <v>217</v>
      </c>
      <c r="J15" s="442" t="s">
        <v>50</v>
      </c>
      <c r="K15" s="444">
        <f t="shared" si="0"/>
        <v>426</v>
      </c>
    </row>
    <row r="16" spans="1:11" ht="15">
      <c r="A16" s="65" t="s">
        <v>26</v>
      </c>
      <c r="B16" s="447" t="s">
        <v>50</v>
      </c>
      <c r="C16" s="441">
        <v>64</v>
      </c>
      <c r="D16" s="442" t="s">
        <v>50</v>
      </c>
      <c r="E16" s="440">
        <v>7</v>
      </c>
      <c r="F16" s="488">
        <v>5</v>
      </c>
      <c r="G16" s="443">
        <v>18</v>
      </c>
      <c r="H16" s="493">
        <v>684</v>
      </c>
      <c r="I16" s="441">
        <v>22</v>
      </c>
      <c r="J16" s="442" t="s">
        <v>50</v>
      </c>
      <c r="K16" s="444">
        <f t="shared" si="0"/>
        <v>800</v>
      </c>
    </row>
    <row r="17" spans="1:11" ht="15">
      <c r="A17" s="65" t="s">
        <v>18</v>
      </c>
      <c r="B17" s="447" t="s">
        <v>50</v>
      </c>
      <c r="C17" s="441">
        <v>255</v>
      </c>
      <c r="D17" s="442" t="s">
        <v>50</v>
      </c>
      <c r="E17" s="445" t="s">
        <v>50</v>
      </c>
      <c r="F17" s="445" t="s">
        <v>50</v>
      </c>
      <c r="G17" s="443">
        <v>11</v>
      </c>
      <c r="H17" s="494" t="s">
        <v>50</v>
      </c>
      <c r="I17" s="441">
        <v>118</v>
      </c>
      <c r="J17" s="442" t="s">
        <v>50</v>
      </c>
      <c r="K17" s="444">
        <f t="shared" si="0"/>
        <v>384</v>
      </c>
    </row>
    <row r="18" spans="1:11" ht="15">
      <c r="A18" s="65" t="s">
        <v>36</v>
      </c>
      <c r="B18" s="438">
        <v>7</v>
      </c>
      <c r="C18" s="441">
        <v>2250</v>
      </c>
      <c r="D18" s="439">
        <v>45</v>
      </c>
      <c r="E18" s="440">
        <v>1735</v>
      </c>
      <c r="F18" s="488">
        <v>949</v>
      </c>
      <c r="G18" s="443">
        <v>150</v>
      </c>
      <c r="H18" s="493">
        <v>852</v>
      </c>
      <c r="I18" s="441">
        <v>8205</v>
      </c>
      <c r="J18" s="440">
        <v>783</v>
      </c>
      <c r="K18" s="444">
        <f t="shared" si="0"/>
        <v>14976</v>
      </c>
    </row>
    <row r="19" spans="1:11" ht="15">
      <c r="A19" s="65" t="s">
        <v>272</v>
      </c>
      <c r="B19" s="438">
        <v>51</v>
      </c>
      <c r="C19" s="441">
        <v>641</v>
      </c>
      <c r="D19" s="439">
        <v>13</v>
      </c>
      <c r="E19" s="440">
        <v>298</v>
      </c>
      <c r="F19" s="488">
        <v>191</v>
      </c>
      <c r="G19" s="446" t="s">
        <v>50</v>
      </c>
      <c r="H19" s="493">
        <v>303</v>
      </c>
      <c r="I19" s="441">
        <v>130</v>
      </c>
      <c r="J19" s="440">
        <v>70</v>
      </c>
      <c r="K19" s="444">
        <f t="shared" si="0"/>
        <v>1697</v>
      </c>
    </row>
    <row r="20" spans="1:11" ht="15">
      <c r="A20" s="65" t="s">
        <v>33</v>
      </c>
      <c r="B20" s="438">
        <v>17</v>
      </c>
      <c r="C20" s="441">
        <v>138</v>
      </c>
      <c r="D20" s="439">
        <v>12</v>
      </c>
      <c r="E20" s="440">
        <v>208</v>
      </c>
      <c r="F20" s="488">
        <v>127</v>
      </c>
      <c r="G20" s="446" t="s">
        <v>50</v>
      </c>
      <c r="H20" s="493">
        <v>236</v>
      </c>
      <c r="I20" s="441">
        <v>7</v>
      </c>
      <c r="J20" s="442" t="s">
        <v>50</v>
      </c>
      <c r="K20" s="444">
        <f t="shared" si="0"/>
        <v>745</v>
      </c>
    </row>
    <row r="21" spans="1:11" ht="15">
      <c r="A21" s="65" t="s">
        <v>28</v>
      </c>
      <c r="B21" s="447" t="s">
        <v>50</v>
      </c>
      <c r="C21" s="441">
        <v>1</v>
      </c>
      <c r="D21" s="442" t="s">
        <v>50</v>
      </c>
      <c r="E21" s="440">
        <v>187</v>
      </c>
      <c r="F21" s="488">
        <v>96</v>
      </c>
      <c r="G21" s="443">
        <v>19</v>
      </c>
      <c r="H21" s="493">
        <v>362</v>
      </c>
      <c r="I21" s="441">
        <v>117</v>
      </c>
      <c r="J21" s="442" t="s">
        <v>50</v>
      </c>
      <c r="K21" s="444">
        <f t="shared" si="0"/>
        <v>782</v>
      </c>
    </row>
    <row r="22" spans="1:11" ht="15">
      <c r="A22" s="65" t="s">
        <v>42</v>
      </c>
      <c r="B22" s="447" t="s">
        <v>50</v>
      </c>
      <c r="C22" s="441">
        <v>18</v>
      </c>
      <c r="D22" s="439">
        <v>12</v>
      </c>
      <c r="E22" s="440">
        <v>110</v>
      </c>
      <c r="F22" s="488">
        <v>63</v>
      </c>
      <c r="G22" s="443">
        <v>34</v>
      </c>
      <c r="H22" s="493">
        <v>116</v>
      </c>
      <c r="I22" s="441">
        <v>344</v>
      </c>
      <c r="J22" s="442" t="s">
        <v>50</v>
      </c>
      <c r="K22" s="444">
        <f t="shared" si="0"/>
        <v>697</v>
      </c>
    </row>
    <row r="23" spans="1:11" ht="15">
      <c r="A23" s="65" t="s">
        <v>22</v>
      </c>
      <c r="B23" s="438">
        <v>34</v>
      </c>
      <c r="C23" s="441">
        <v>335</v>
      </c>
      <c r="D23" s="439">
        <v>11</v>
      </c>
      <c r="E23" s="445" t="s">
        <v>50</v>
      </c>
      <c r="F23" s="445" t="s">
        <v>50</v>
      </c>
      <c r="G23" s="446" t="s">
        <v>50</v>
      </c>
      <c r="H23" s="493">
        <v>269</v>
      </c>
      <c r="I23" s="441">
        <v>50</v>
      </c>
      <c r="J23" s="442" t="s">
        <v>50</v>
      </c>
      <c r="K23" s="444">
        <f t="shared" si="0"/>
        <v>699</v>
      </c>
    </row>
    <row r="24" spans="1:11" ht="15">
      <c r="A24" s="65" t="s">
        <v>66</v>
      </c>
      <c r="B24" s="447" t="s">
        <v>50</v>
      </c>
      <c r="C24" s="441">
        <v>25</v>
      </c>
      <c r="D24" s="439">
        <v>1</v>
      </c>
      <c r="E24" s="440">
        <v>245</v>
      </c>
      <c r="F24" s="488">
        <v>146</v>
      </c>
      <c r="G24" s="443">
        <v>305</v>
      </c>
      <c r="H24" s="493">
        <v>2012</v>
      </c>
      <c r="I24" s="441">
        <v>771</v>
      </c>
      <c r="J24" s="440">
        <v>20</v>
      </c>
      <c r="K24" s="444">
        <f t="shared" si="0"/>
        <v>3525</v>
      </c>
    </row>
    <row r="25" spans="1:11" ht="15">
      <c r="A25" s="65" t="s">
        <v>27</v>
      </c>
      <c r="B25" s="438">
        <v>22</v>
      </c>
      <c r="C25" s="441">
        <v>368</v>
      </c>
      <c r="D25" s="439">
        <v>15</v>
      </c>
      <c r="E25" s="445" t="s">
        <v>50</v>
      </c>
      <c r="F25" s="445" t="s">
        <v>50</v>
      </c>
      <c r="G25" s="446" t="s">
        <v>50</v>
      </c>
      <c r="H25" s="493">
        <v>194</v>
      </c>
      <c r="I25" s="441">
        <v>13</v>
      </c>
      <c r="J25" s="442" t="s">
        <v>50</v>
      </c>
      <c r="K25" s="444">
        <f t="shared" si="0"/>
        <v>612</v>
      </c>
    </row>
    <row r="26" spans="1:11" ht="15">
      <c r="A26" s="65" t="s">
        <v>25</v>
      </c>
      <c r="B26" s="447" t="s">
        <v>50</v>
      </c>
      <c r="C26" s="499" t="s">
        <v>50</v>
      </c>
      <c r="D26" s="442" t="s">
        <v>50</v>
      </c>
      <c r="E26" s="440">
        <v>135</v>
      </c>
      <c r="F26" s="488">
        <v>66</v>
      </c>
      <c r="G26" s="443">
        <v>56</v>
      </c>
      <c r="H26" s="493">
        <v>833</v>
      </c>
      <c r="I26" s="441">
        <v>22</v>
      </c>
      <c r="J26" s="442" t="s">
        <v>50</v>
      </c>
      <c r="K26" s="444">
        <f t="shared" si="0"/>
        <v>1112</v>
      </c>
    </row>
    <row r="27" spans="1:11" ht="15">
      <c r="A27" s="65" t="s">
        <v>122</v>
      </c>
      <c r="B27" s="447" t="s">
        <v>50</v>
      </c>
      <c r="C27" s="499" t="s">
        <v>50</v>
      </c>
      <c r="D27" s="442" t="s">
        <v>50</v>
      </c>
      <c r="E27" s="440">
        <v>1015</v>
      </c>
      <c r="F27" s="488">
        <v>624</v>
      </c>
      <c r="G27" s="446" t="s">
        <v>50</v>
      </c>
      <c r="H27" s="494" t="s">
        <v>50</v>
      </c>
      <c r="I27" s="441">
        <v>454</v>
      </c>
      <c r="J27" s="442" t="s">
        <v>50</v>
      </c>
      <c r="K27" s="444">
        <f t="shared" si="0"/>
        <v>2093</v>
      </c>
    </row>
    <row r="28" spans="1:11" ht="15">
      <c r="A28" s="65" t="s">
        <v>23</v>
      </c>
      <c r="B28" s="438">
        <v>17</v>
      </c>
      <c r="C28" s="441">
        <v>16</v>
      </c>
      <c r="D28" s="442" t="s">
        <v>50</v>
      </c>
      <c r="E28" s="440">
        <v>2</v>
      </c>
      <c r="F28" s="488">
        <v>2</v>
      </c>
      <c r="G28" s="443">
        <v>145</v>
      </c>
      <c r="H28" s="493">
        <v>1233</v>
      </c>
      <c r="I28" s="441">
        <v>849</v>
      </c>
      <c r="J28" s="440">
        <v>43</v>
      </c>
      <c r="K28" s="444">
        <f t="shared" si="0"/>
        <v>2307</v>
      </c>
    </row>
    <row r="29" spans="1:11" ht="15">
      <c r="A29" s="65" t="s">
        <v>29</v>
      </c>
      <c r="B29" s="447" t="s">
        <v>50</v>
      </c>
      <c r="C29" s="499" t="s">
        <v>50</v>
      </c>
      <c r="D29" s="442" t="s">
        <v>50</v>
      </c>
      <c r="E29" s="440">
        <v>169</v>
      </c>
      <c r="F29" s="488">
        <v>106</v>
      </c>
      <c r="G29" s="443">
        <v>163</v>
      </c>
      <c r="H29" s="493">
        <v>620</v>
      </c>
      <c r="I29" s="441">
        <v>94</v>
      </c>
      <c r="J29" s="440">
        <v>1</v>
      </c>
      <c r="K29" s="444">
        <f t="shared" si="0"/>
        <v>1153</v>
      </c>
    </row>
    <row r="30" spans="1:11" ht="15">
      <c r="A30" s="65" t="s">
        <v>125</v>
      </c>
      <c r="B30" s="438">
        <v>136</v>
      </c>
      <c r="C30" s="441">
        <v>802</v>
      </c>
      <c r="D30" s="439">
        <v>16</v>
      </c>
      <c r="E30" s="440">
        <v>14</v>
      </c>
      <c r="F30" s="488">
        <v>15</v>
      </c>
      <c r="G30" s="443">
        <v>31</v>
      </c>
      <c r="H30" s="493">
        <v>526</v>
      </c>
      <c r="I30" s="441">
        <v>9</v>
      </c>
      <c r="J30" s="440">
        <v>4</v>
      </c>
      <c r="K30" s="444">
        <f t="shared" si="0"/>
        <v>1553</v>
      </c>
    </row>
    <row r="31" spans="1:11" ht="15">
      <c r="A31" s="65" t="s">
        <v>32</v>
      </c>
      <c r="B31" s="438">
        <v>28</v>
      </c>
      <c r="C31" s="441">
        <v>95</v>
      </c>
      <c r="D31" s="439">
        <v>22</v>
      </c>
      <c r="E31" s="440">
        <v>231</v>
      </c>
      <c r="F31" s="488">
        <v>144</v>
      </c>
      <c r="G31" s="446" t="s">
        <v>50</v>
      </c>
      <c r="H31" s="493">
        <v>315</v>
      </c>
      <c r="I31" s="441">
        <v>159</v>
      </c>
      <c r="J31" s="442" t="s">
        <v>50</v>
      </c>
      <c r="K31" s="444">
        <f t="shared" si="0"/>
        <v>994</v>
      </c>
    </row>
    <row r="32" spans="1:11" ht="15">
      <c r="A32" s="65" t="s">
        <v>273</v>
      </c>
      <c r="B32" s="438">
        <v>30</v>
      </c>
      <c r="C32" s="441">
        <v>330</v>
      </c>
      <c r="D32" s="439">
        <v>11</v>
      </c>
      <c r="E32" s="440">
        <v>244</v>
      </c>
      <c r="F32" s="488">
        <v>147</v>
      </c>
      <c r="G32" s="443">
        <v>3</v>
      </c>
      <c r="H32" s="493">
        <v>257</v>
      </c>
      <c r="I32" s="441">
        <v>90</v>
      </c>
      <c r="J32" s="442" t="s">
        <v>50</v>
      </c>
      <c r="K32" s="444">
        <f t="shared" si="0"/>
        <v>1112</v>
      </c>
    </row>
    <row r="33" spans="1:11" ht="15">
      <c r="A33" s="65" t="s">
        <v>41</v>
      </c>
      <c r="B33" s="438">
        <v>40</v>
      </c>
      <c r="C33" s="441">
        <v>2214</v>
      </c>
      <c r="D33" s="439">
        <v>24</v>
      </c>
      <c r="E33" s="440">
        <v>188</v>
      </c>
      <c r="F33" s="488">
        <v>96</v>
      </c>
      <c r="G33" s="443">
        <v>27</v>
      </c>
      <c r="H33" s="493">
        <v>293</v>
      </c>
      <c r="I33" s="441">
        <v>157</v>
      </c>
      <c r="J33" s="442" t="s">
        <v>50</v>
      </c>
      <c r="K33" s="444">
        <f t="shared" si="0"/>
        <v>3039</v>
      </c>
    </row>
    <row r="34" spans="1:11" ht="15">
      <c r="A34" s="65" t="s">
        <v>21</v>
      </c>
      <c r="B34" s="447" t="s">
        <v>50</v>
      </c>
      <c r="C34" s="441">
        <v>28</v>
      </c>
      <c r="D34" s="439">
        <v>11</v>
      </c>
      <c r="E34" s="440">
        <v>148</v>
      </c>
      <c r="F34" s="488">
        <v>78</v>
      </c>
      <c r="G34" s="443">
        <v>66</v>
      </c>
      <c r="H34" s="493">
        <v>352</v>
      </c>
      <c r="I34" s="441">
        <v>95</v>
      </c>
      <c r="J34" s="442" t="s">
        <v>50</v>
      </c>
      <c r="K34" s="444">
        <f t="shared" si="0"/>
        <v>778</v>
      </c>
    </row>
    <row r="35" spans="1:11" ht="15">
      <c r="A35" s="65" t="s">
        <v>20</v>
      </c>
      <c r="B35" s="447" t="s">
        <v>50</v>
      </c>
      <c r="C35" s="441">
        <v>39</v>
      </c>
      <c r="D35" s="442" t="s">
        <v>50</v>
      </c>
      <c r="E35" s="440">
        <v>23</v>
      </c>
      <c r="F35" s="488">
        <v>14</v>
      </c>
      <c r="G35" s="443">
        <v>10</v>
      </c>
      <c r="H35" s="493">
        <v>235</v>
      </c>
      <c r="I35" s="441">
        <v>22</v>
      </c>
      <c r="J35" s="442" t="s">
        <v>50</v>
      </c>
      <c r="K35" s="444">
        <f t="shared" si="0"/>
        <v>343</v>
      </c>
    </row>
    <row r="36" spans="1:11" ht="15">
      <c r="A36" s="65" t="s">
        <v>39</v>
      </c>
      <c r="B36" s="447" t="s">
        <v>50</v>
      </c>
      <c r="C36" s="499" t="s">
        <v>50</v>
      </c>
      <c r="D36" s="442" t="s">
        <v>50</v>
      </c>
      <c r="E36" s="440">
        <v>57</v>
      </c>
      <c r="F36" s="488">
        <v>38</v>
      </c>
      <c r="G36" s="446" t="s">
        <v>50</v>
      </c>
      <c r="H36" s="493">
        <v>529</v>
      </c>
      <c r="I36" s="441">
        <v>16</v>
      </c>
      <c r="J36" s="442" t="s">
        <v>50</v>
      </c>
      <c r="K36" s="444">
        <f t="shared" si="0"/>
        <v>640</v>
      </c>
    </row>
    <row r="37" spans="1:11" ht="15">
      <c r="A37" s="65" t="s">
        <v>274</v>
      </c>
      <c r="B37" s="438">
        <v>151</v>
      </c>
      <c r="C37" s="441">
        <v>187</v>
      </c>
      <c r="D37" s="448">
        <v>9</v>
      </c>
      <c r="E37" s="440">
        <v>96</v>
      </c>
      <c r="F37" s="488">
        <v>58</v>
      </c>
      <c r="G37" s="443">
        <v>51</v>
      </c>
      <c r="H37" s="493">
        <v>480</v>
      </c>
      <c r="I37" s="441">
        <v>42</v>
      </c>
      <c r="J37" s="440">
        <v>20</v>
      </c>
      <c r="K37" s="444">
        <f t="shared" si="0"/>
        <v>1094</v>
      </c>
    </row>
    <row r="38" spans="1:11" ht="15.75" thickBot="1">
      <c r="A38" s="65" t="s">
        <v>89</v>
      </c>
      <c r="B38" s="449">
        <v>133</v>
      </c>
      <c r="C38" s="451">
        <v>900</v>
      </c>
      <c r="D38" s="448">
        <v>3</v>
      </c>
      <c r="E38" s="450">
        <v>382</v>
      </c>
      <c r="F38" s="489">
        <v>186</v>
      </c>
      <c r="G38" s="452">
        <v>108</v>
      </c>
      <c r="H38" s="495">
        <v>800</v>
      </c>
      <c r="I38" s="451">
        <v>1537</v>
      </c>
      <c r="J38" s="450">
        <v>87</v>
      </c>
      <c r="K38" s="453">
        <f t="shared" si="0"/>
        <v>4136</v>
      </c>
    </row>
    <row r="39" spans="1:11" ht="16.5" thickBot="1" thickTop="1">
      <c r="A39" s="454" t="s">
        <v>90</v>
      </c>
      <c r="B39" s="455">
        <f>SUM(B10:B38)</f>
        <v>828</v>
      </c>
      <c r="C39" s="458">
        <f aca="true" t="shared" si="1" ref="C39:K39">SUM(C10:C38)</f>
        <v>12300</v>
      </c>
      <c r="D39" s="456">
        <f t="shared" si="1"/>
        <v>369</v>
      </c>
      <c r="E39" s="457">
        <f t="shared" si="1"/>
        <v>7295</v>
      </c>
      <c r="F39" s="457">
        <f>SUM(F10:F38)</f>
        <v>4154</v>
      </c>
      <c r="G39" s="459">
        <f>SUM(G10:G38)</f>
        <v>1684</v>
      </c>
      <c r="H39" s="460">
        <f>SUM(H10:H38)</f>
        <v>14511</v>
      </c>
      <c r="I39" s="458">
        <f t="shared" si="1"/>
        <v>14511</v>
      </c>
      <c r="J39" s="457">
        <f t="shared" si="1"/>
        <v>1069</v>
      </c>
      <c r="K39" s="460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2" t="s">
        <v>275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</row>
    <row r="2" spans="1:17" ht="15">
      <c r="A2" s="461" t="s">
        <v>99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5">
      <c r="A3" s="462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17" ht="23.25">
      <c r="A4" s="702" t="s">
        <v>276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</row>
    <row r="5" spans="1:17" ht="20.25">
      <c r="A5" s="703" t="s">
        <v>277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</row>
    <row r="6" spans="1:17" ht="15.75" thickBo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704" t="s">
        <v>135</v>
      </c>
      <c r="P6" s="704"/>
      <c r="Q6" s="704"/>
    </row>
    <row r="7" spans="1:17" ht="14.25" thickBot="1" thickTop="1">
      <c r="A7" s="705" t="s">
        <v>102</v>
      </c>
      <c r="B7" s="708" t="s">
        <v>278</v>
      </c>
      <c r="C7" s="709"/>
      <c r="D7" s="709"/>
      <c r="E7" s="709"/>
      <c r="F7" s="708" t="s">
        <v>163</v>
      </c>
      <c r="G7" s="709"/>
      <c r="H7" s="709"/>
      <c r="I7" s="709"/>
      <c r="J7" s="709"/>
      <c r="K7" s="709"/>
      <c r="L7" s="709"/>
      <c r="M7" s="709"/>
      <c r="N7" s="709"/>
      <c r="O7" s="710" t="s">
        <v>279</v>
      </c>
      <c r="P7" s="711"/>
      <c r="Q7" s="712" t="s">
        <v>196</v>
      </c>
    </row>
    <row r="8" spans="1:17" ht="13.5" thickTop="1">
      <c r="A8" s="706"/>
      <c r="B8" s="715" t="s">
        <v>280</v>
      </c>
      <c r="C8" s="700" t="s">
        <v>281</v>
      </c>
      <c r="D8" s="718" t="s">
        <v>283</v>
      </c>
      <c r="E8" s="700" t="s">
        <v>282</v>
      </c>
      <c r="F8" s="720" t="s">
        <v>284</v>
      </c>
      <c r="G8" s="721"/>
      <c r="H8" s="715" t="s">
        <v>285</v>
      </c>
      <c r="I8" s="700" t="s">
        <v>286</v>
      </c>
      <c r="J8" s="700" t="s">
        <v>287</v>
      </c>
      <c r="K8" s="700" t="s">
        <v>288</v>
      </c>
      <c r="L8" s="700" t="s">
        <v>289</v>
      </c>
      <c r="M8" s="700" t="s">
        <v>290</v>
      </c>
      <c r="N8" s="718" t="s">
        <v>291</v>
      </c>
      <c r="O8" s="715" t="s">
        <v>292</v>
      </c>
      <c r="P8" s="723" t="s">
        <v>293</v>
      </c>
      <c r="Q8" s="713"/>
    </row>
    <row r="9" spans="1:17" ht="13.5" thickBot="1">
      <c r="A9" s="707"/>
      <c r="B9" s="716"/>
      <c r="C9" s="717"/>
      <c r="D9" s="719"/>
      <c r="E9" s="717"/>
      <c r="F9" s="465" t="s">
        <v>280</v>
      </c>
      <c r="G9" s="466" t="s">
        <v>287</v>
      </c>
      <c r="H9" s="722"/>
      <c r="I9" s="701"/>
      <c r="J9" s="701"/>
      <c r="K9" s="701"/>
      <c r="L9" s="701"/>
      <c r="M9" s="701"/>
      <c r="N9" s="725"/>
      <c r="O9" s="722"/>
      <c r="P9" s="724"/>
      <c r="Q9" s="714"/>
    </row>
    <row r="10" spans="1:17" ht="13.5" thickTop="1">
      <c r="A10" s="502" t="s">
        <v>93</v>
      </c>
      <c r="B10" s="468">
        <v>0</v>
      </c>
      <c r="C10" s="469">
        <v>0</v>
      </c>
      <c r="D10" s="470">
        <v>0</v>
      </c>
      <c r="E10" s="469">
        <v>0</v>
      </c>
      <c r="F10" s="468">
        <v>0</v>
      </c>
      <c r="G10" s="471">
        <v>0</v>
      </c>
      <c r="H10" s="472">
        <v>0</v>
      </c>
      <c r="I10" s="469">
        <v>1</v>
      </c>
      <c r="J10" s="469">
        <v>0</v>
      </c>
      <c r="K10" s="469">
        <v>0</v>
      </c>
      <c r="L10" s="473">
        <v>7</v>
      </c>
      <c r="M10" s="473">
        <v>9</v>
      </c>
      <c r="N10" s="473">
        <v>10</v>
      </c>
      <c r="O10" s="468">
        <v>0</v>
      </c>
      <c r="P10" s="474">
        <v>0</v>
      </c>
      <c r="Q10" s="475">
        <f>SUM(B10:P10)</f>
        <v>27</v>
      </c>
    </row>
    <row r="11" spans="1:17" ht="12.75">
      <c r="A11" s="467" t="s">
        <v>112</v>
      </c>
      <c r="B11" s="472">
        <v>186</v>
      </c>
      <c r="C11" s="476">
        <v>17</v>
      </c>
      <c r="D11" s="470" t="s">
        <v>50</v>
      </c>
      <c r="E11" s="476">
        <v>489</v>
      </c>
      <c r="F11" s="472" t="s">
        <v>50</v>
      </c>
      <c r="G11" s="471" t="s">
        <v>50</v>
      </c>
      <c r="H11" s="472" t="s">
        <v>50</v>
      </c>
      <c r="I11" s="469">
        <v>3</v>
      </c>
      <c r="J11" s="469">
        <v>772</v>
      </c>
      <c r="K11" s="469">
        <v>0</v>
      </c>
      <c r="L11" s="469">
        <v>0</v>
      </c>
      <c r="M11" s="469">
        <v>0</v>
      </c>
      <c r="N11" s="470">
        <v>0</v>
      </c>
      <c r="O11" s="468">
        <v>0</v>
      </c>
      <c r="P11" s="474">
        <v>0</v>
      </c>
      <c r="Q11" s="477">
        <f>SUM(B11:P11)</f>
        <v>1467</v>
      </c>
    </row>
    <row r="12" spans="1:17" ht="12.75">
      <c r="A12" s="467" t="s">
        <v>96</v>
      </c>
      <c r="B12" s="472">
        <v>38</v>
      </c>
      <c r="C12" s="476">
        <v>3</v>
      </c>
      <c r="D12" s="470" t="s">
        <v>50</v>
      </c>
      <c r="E12" s="469" t="s">
        <v>50</v>
      </c>
      <c r="F12" s="472">
        <v>9</v>
      </c>
      <c r="G12" s="471" t="s">
        <v>50</v>
      </c>
      <c r="H12" s="472">
        <v>1</v>
      </c>
      <c r="I12" s="469">
        <v>0</v>
      </c>
      <c r="J12" s="469">
        <v>0</v>
      </c>
      <c r="K12" s="469">
        <v>0</v>
      </c>
      <c r="L12" s="469">
        <v>0</v>
      </c>
      <c r="M12" s="469">
        <v>0</v>
      </c>
      <c r="N12" s="470">
        <v>0</v>
      </c>
      <c r="O12" s="468">
        <v>0</v>
      </c>
      <c r="P12" s="474">
        <v>0</v>
      </c>
      <c r="Q12" s="477">
        <f>SUM(B12:P12)</f>
        <v>51</v>
      </c>
    </row>
    <row r="13" spans="1:17" ht="12.75">
      <c r="A13" s="478" t="s">
        <v>83</v>
      </c>
      <c r="B13" s="472">
        <v>5539</v>
      </c>
      <c r="C13" s="476">
        <v>166</v>
      </c>
      <c r="D13" s="470" t="s">
        <v>50</v>
      </c>
      <c r="E13" s="476">
        <v>837</v>
      </c>
      <c r="F13" s="468">
        <v>75</v>
      </c>
      <c r="G13" s="471" t="s">
        <v>50</v>
      </c>
      <c r="H13" s="468">
        <v>12</v>
      </c>
      <c r="I13" s="479">
        <v>3</v>
      </c>
      <c r="J13" s="476">
        <v>1303</v>
      </c>
      <c r="K13" s="469" t="s">
        <v>50</v>
      </c>
      <c r="L13" s="469" t="s">
        <v>50</v>
      </c>
      <c r="M13" s="469" t="s">
        <v>50</v>
      </c>
      <c r="N13" s="470" t="s">
        <v>50</v>
      </c>
      <c r="O13" s="468" t="s">
        <v>50</v>
      </c>
      <c r="P13" s="474" t="s">
        <v>50</v>
      </c>
      <c r="Q13" s="477">
        <f>SUM(B13:P13)</f>
        <v>7935</v>
      </c>
    </row>
    <row r="14" spans="1:17" ht="12.75">
      <c r="A14" s="467" t="s">
        <v>34</v>
      </c>
      <c r="B14" s="472">
        <v>431</v>
      </c>
      <c r="C14" s="476" t="s">
        <v>50</v>
      </c>
      <c r="D14" s="473" t="s">
        <v>50</v>
      </c>
      <c r="E14" s="476">
        <v>28</v>
      </c>
      <c r="F14" s="472">
        <v>93</v>
      </c>
      <c r="G14" s="471">
        <v>27</v>
      </c>
      <c r="H14" s="472">
        <v>4</v>
      </c>
      <c r="I14" s="479">
        <v>8</v>
      </c>
      <c r="J14" s="476">
        <v>122</v>
      </c>
      <c r="K14" s="469" t="s">
        <v>50</v>
      </c>
      <c r="L14" s="469" t="s">
        <v>50</v>
      </c>
      <c r="M14" s="469" t="s">
        <v>50</v>
      </c>
      <c r="N14" s="470" t="s">
        <v>50</v>
      </c>
      <c r="O14" s="468" t="s">
        <v>50</v>
      </c>
      <c r="P14" s="474" t="s">
        <v>50</v>
      </c>
      <c r="Q14" s="477">
        <f>SUM(B14:P14)</f>
        <v>713</v>
      </c>
    </row>
    <row r="15" spans="1:17" ht="12.75">
      <c r="A15" s="478" t="s">
        <v>38</v>
      </c>
      <c r="B15" s="468" t="s">
        <v>50</v>
      </c>
      <c r="C15" s="469" t="s">
        <v>50</v>
      </c>
      <c r="D15" s="470" t="s">
        <v>50</v>
      </c>
      <c r="E15" s="469" t="s">
        <v>50</v>
      </c>
      <c r="F15" s="468" t="s">
        <v>50</v>
      </c>
      <c r="G15" s="474" t="s">
        <v>50</v>
      </c>
      <c r="H15" s="468" t="s">
        <v>50</v>
      </c>
      <c r="I15" s="469" t="s">
        <v>50</v>
      </c>
      <c r="J15" s="469" t="s">
        <v>50</v>
      </c>
      <c r="K15" s="469" t="s">
        <v>50</v>
      </c>
      <c r="L15" s="469" t="s">
        <v>50</v>
      </c>
      <c r="M15" s="469" t="s">
        <v>50</v>
      </c>
      <c r="N15" s="470" t="s">
        <v>50</v>
      </c>
      <c r="O15" s="468" t="s">
        <v>50</v>
      </c>
      <c r="P15" s="474" t="s">
        <v>50</v>
      </c>
      <c r="Q15" s="477" t="s">
        <v>50</v>
      </c>
    </row>
    <row r="16" spans="1:17" ht="12.75">
      <c r="A16" s="478" t="s">
        <v>35</v>
      </c>
      <c r="B16" s="468" t="s">
        <v>50</v>
      </c>
      <c r="C16" s="469" t="s">
        <v>50</v>
      </c>
      <c r="D16" s="473">
        <v>8</v>
      </c>
      <c r="E16" s="469" t="s">
        <v>50</v>
      </c>
      <c r="F16" s="468" t="s">
        <v>50</v>
      </c>
      <c r="G16" s="474" t="s">
        <v>50</v>
      </c>
      <c r="H16" s="468" t="s">
        <v>50</v>
      </c>
      <c r="I16" s="469">
        <v>2</v>
      </c>
      <c r="J16" s="476" t="s">
        <v>50</v>
      </c>
      <c r="K16" s="469" t="s">
        <v>50</v>
      </c>
      <c r="L16" s="469" t="s">
        <v>50</v>
      </c>
      <c r="M16" s="469" t="s">
        <v>50</v>
      </c>
      <c r="N16" s="473" t="s">
        <v>50</v>
      </c>
      <c r="O16" s="468" t="s">
        <v>50</v>
      </c>
      <c r="P16" s="474" t="s">
        <v>50</v>
      </c>
      <c r="Q16" s="477">
        <f aca="true" t="shared" si="0" ref="Q16:Q36">SUM(B16:P16)</f>
        <v>10</v>
      </c>
    </row>
    <row r="17" spans="1:17" ht="12.75">
      <c r="A17" s="478" t="s">
        <v>43</v>
      </c>
      <c r="B17" s="472">
        <v>56</v>
      </c>
      <c r="C17" s="469">
        <v>1</v>
      </c>
      <c r="D17" s="470" t="s">
        <v>50</v>
      </c>
      <c r="E17" s="476">
        <v>22</v>
      </c>
      <c r="F17" s="472">
        <v>17</v>
      </c>
      <c r="G17" s="474" t="s">
        <v>50</v>
      </c>
      <c r="H17" s="468">
        <v>3</v>
      </c>
      <c r="I17" s="479">
        <v>4</v>
      </c>
      <c r="J17" s="476">
        <v>32</v>
      </c>
      <c r="K17" s="469" t="s">
        <v>50</v>
      </c>
      <c r="L17" s="473" t="s">
        <v>50</v>
      </c>
      <c r="M17" s="469" t="s">
        <v>50</v>
      </c>
      <c r="N17" s="473" t="s">
        <v>50</v>
      </c>
      <c r="O17" s="468" t="s">
        <v>50</v>
      </c>
      <c r="P17" s="471" t="s">
        <v>50</v>
      </c>
      <c r="Q17" s="477">
        <f t="shared" si="0"/>
        <v>135</v>
      </c>
    </row>
    <row r="18" spans="1:17" ht="12.75">
      <c r="A18" s="501" t="s">
        <v>91</v>
      </c>
      <c r="B18" s="468">
        <v>0</v>
      </c>
      <c r="C18" s="469">
        <v>0</v>
      </c>
      <c r="D18" s="470">
        <v>0</v>
      </c>
      <c r="E18" s="476">
        <v>87</v>
      </c>
      <c r="F18" s="472">
        <v>8</v>
      </c>
      <c r="G18" s="474">
        <v>0</v>
      </c>
      <c r="H18" s="468">
        <v>0</v>
      </c>
      <c r="I18" s="480">
        <v>303</v>
      </c>
      <c r="J18" s="476">
        <v>306</v>
      </c>
      <c r="K18" s="469">
        <v>0</v>
      </c>
      <c r="L18" s="473">
        <v>182</v>
      </c>
      <c r="M18" s="473">
        <v>32</v>
      </c>
      <c r="N18" s="473">
        <v>76</v>
      </c>
      <c r="O18" s="468">
        <v>0</v>
      </c>
      <c r="P18" s="471">
        <v>6</v>
      </c>
      <c r="Q18" s="477">
        <f t="shared" si="0"/>
        <v>1000</v>
      </c>
    </row>
    <row r="19" spans="1:17" ht="12.75">
      <c r="A19" s="478" t="s">
        <v>76</v>
      </c>
      <c r="B19" s="468" t="s">
        <v>50</v>
      </c>
      <c r="C19" s="469" t="s">
        <v>50</v>
      </c>
      <c r="D19" s="473" t="s">
        <v>50</v>
      </c>
      <c r="E19" s="469" t="s">
        <v>50</v>
      </c>
      <c r="F19" s="468">
        <v>20</v>
      </c>
      <c r="G19" s="471">
        <v>29</v>
      </c>
      <c r="H19" s="472" t="s">
        <v>50</v>
      </c>
      <c r="I19" s="479">
        <v>209</v>
      </c>
      <c r="J19" s="476">
        <v>471</v>
      </c>
      <c r="K19" s="476" t="s">
        <v>50</v>
      </c>
      <c r="L19" s="473">
        <v>368</v>
      </c>
      <c r="M19" s="473">
        <v>75</v>
      </c>
      <c r="N19" s="473">
        <v>116</v>
      </c>
      <c r="O19" s="468" t="s">
        <v>50</v>
      </c>
      <c r="P19" s="474" t="s">
        <v>50</v>
      </c>
      <c r="Q19" s="477">
        <f t="shared" si="0"/>
        <v>1288</v>
      </c>
    </row>
    <row r="20" spans="1:17" ht="12.75">
      <c r="A20" s="502" t="s">
        <v>37</v>
      </c>
      <c r="B20" s="472">
        <v>592</v>
      </c>
      <c r="C20" s="476">
        <v>29</v>
      </c>
      <c r="D20" s="470">
        <v>0</v>
      </c>
      <c r="E20" s="476">
        <v>1</v>
      </c>
      <c r="F20" s="472">
        <v>194</v>
      </c>
      <c r="G20" s="471">
        <v>220</v>
      </c>
      <c r="H20" s="468">
        <v>1</v>
      </c>
      <c r="I20" s="479">
        <v>17</v>
      </c>
      <c r="J20" s="476">
        <v>903</v>
      </c>
      <c r="K20" s="469">
        <v>0</v>
      </c>
      <c r="L20" s="470">
        <v>0</v>
      </c>
      <c r="M20" s="470">
        <v>0</v>
      </c>
      <c r="N20" s="470">
        <v>0</v>
      </c>
      <c r="O20" s="468">
        <v>0</v>
      </c>
      <c r="P20" s="474">
        <v>0</v>
      </c>
      <c r="Q20" s="477">
        <f t="shared" si="0"/>
        <v>1957</v>
      </c>
    </row>
    <row r="21" spans="1:17" ht="12.75">
      <c r="A21" s="478" t="s">
        <v>84</v>
      </c>
      <c r="B21" s="472" t="s">
        <v>50</v>
      </c>
      <c r="C21" s="469" t="s">
        <v>50</v>
      </c>
      <c r="D21" s="473">
        <v>22</v>
      </c>
      <c r="E21" s="476" t="s">
        <v>50</v>
      </c>
      <c r="F21" s="468" t="s">
        <v>50</v>
      </c>
      <c r="G21" s="471" t="s">
        <v>50</v>
      </c>
      <c r="H21" s="468" t="s">
        <v>50</v>
      </c>
      <c r="I21" s="479">
        <v>818</v>
      </c>
      <c r="J21" s="476">
        <v>67</v>
      </c>
      <c r="K21" s="476">
        <v>80</v>
      </c>
      <c r="L21" s="473">
        <v>494</v>
      </c>
      <c r="M21" s="473" t="s">
        <v>50</v>
      </c>
      <c r="N21" s="473" t="s">
        <v>50</v>
      </c>
      <c r="O21" s="468" t="s">
        <v>50</v>
      </c>
      <c r="P21" s="474" t="s">
        <v>50</v>
      </c>
      <c r="Q21" s="477">
        <f t="shared" si="0"/>
        <v>1481</v>
      </c>
    </row>
    <row r="22" spans="1:17" ht="12.75">
      <c r="A22" s="478" t="s">
        <v>207</v>
      </c>
      <c r="B22" s="472" t="s">
        <v>50</v>
      </c>
      <c r="C22" s="476">
        <v>5</v>
      </c>
      <c r="D22" s="473">
        <v>10</v>
      </c>
      <c r="E22" s="469" t="s">
        <v>50</v>
      </c>
      <c r="F22" s="468">
        <v>7</v>
      </c>
      <c r="G22" s="471" t="s">
        <v>50</v>
      </c>
      <c r="H22" s="468" t="s">
        <v>50</v>
      </c>
      <c r="I22" s="469">
        <v>304</v>
      </c>
      <c r="J22" s="469">
        <v>262</v>
      </c>
      <c r="K22" s="469" t="s">
        <v>50</v>
      </c>
      <c r="L22" s="469" t="s">
        <v>50</v>
      </c>
      <c r="M22" s="469" t="s">
        <v>50</v>
      </c>
      <c r="N22" s="473">
        <v>74</v>
      </c>
      <c r="O22" s="468" t="s">
        <v>50</v>
      </c>
      <c r="P22" s="474" t="s">
        <v>50</v>
      </c>
      <c r="Q22" s="477">
        <f t="shared" si="0"/>
        <v>662</v>
      </c>
    </row>
    <row r="23" spans="1:17" ht="12.75">
      <c r="A23" s="478" t="s">
        <v>85</v>
      </c>
      <c r="B23" s="472">
        <v>321</v>
      </c>
      <c r="C23" s="469">
        <v>2</v>
      </c>
      <c r="D23" s="473" t="s">
        <v>50</v>
      </c>
      <c r="E23" s="469" t="s">
        <v>50</v>
      </c>
      <c r="F23" s="468">
        <v>10</v>
      </c>
      <c r="G23" s="471" t="s">
        <v>50</v>
      </c>
      <c r="H23" s="468" t="s">
        <v>50</v>
      </c>
      <c r="I23" s="469" t="s">
        <v>50</v>
      </c>
      <c r="J23" s="469" t="s">
        <v>50</v>
      </c>
      <c r="K23" s="469" t="s">
        <v>50</v>
      </c>
      <c r="L23" s="469" t="s">
        <v>50</v>
      </c>
      <c r="M23" s="469" t="s">
        <v>50</v>
      </c>
      <c r="N23" s="470" t="s">
        <v>50</v>
      </c>
      <c r="O23" s="468" t="s">
        <v>50</v>
      </c>
      <c r="P23" s="474" t="s">
        <v>50</v>
      </c>
      <c r="Q23" s="477">
        <f t="shared" si="0"/>
        <v>333</v>
      </c>
    </row>
    <row r="24" spans="1:17" ht="12.75">
      <c r="A24" s="478" t="s">
        <v>294</v>
      </c>
      <c r="B24" s="472" t="s">
        <v>50</v>
      </c>
      <c r="C24" s="469" t="s">
        <v>50</v>
      </c>
      <c r="D24" s="473" t="s">
        <v>50</v>
      </c>
      <c r="E24" s="476">
        <v>3</v>
      </c>
      <c r="F24" s="468" t="s">
        <v>50</v>
      </c>
      <c r="G24" s="471" t="s">
        <v>50</v>
      </c>
      <c r="H24" s="468" t="s">
        <v>50</v>
      </c>
      <c r="I24" s="479" t="s">
        <v>50</v>
      </c>
      <c r="J24" s="469" t="s">
        <v>50</v>
      </c>
      <c r="K24" s="469" t="s">
        <v>50</v>
      </c>
      <c r="L24" s="470" t="s">
        <v>50</v>
      </c>
      <c r="M24" s="470" t="s">
        <v>50</v>
      </c>
      <c r="N24" s="473" t="s">
        <v>50</v>
      </c>
      <c r="O24" s="472">
        <v>2</v>
      </c>
      <c r="P24" s="474" t="s">
        <v>50</v>
      </c>
      <c r="Q24" s="477">
        <f t="shared" si="0"/>
        <v>5</v>
      </c>
    </row>
    <row r="25" spans="1:17" ht="12.75">
      <c r="A25" s="478" t="s">
        <v>30</v>
      </c>
      <c r="B25" s="468">
        <v>24</v>
      </c>
      <c r="C25" s="469">
        <v>11</v>
      </c>
      <c r="D25" s="473" t="s">
        <v>50</v>
      </c>
      <c r="E25" s="469" t="s">
        <v>50</v>
      </c>
      <c r="F25" s="472" t="s">
        <v>50</v>
      </c>
      <c r="G25" s="471" t="s">
        <v>50</v>
      </c>
      <c r="H25" s="468" t="s">
        <v>50</v>
      </c>
      <c r="I25" s="480">
        <v>306</v>
      </c>
      <c r="J25" s="476">
        <v>236</v>
      </c>
      <c r="K25" s="469">
        <v>47</v>
      </c>
      <c r="L25" s="479" t="s">
        <v>50</v>
      </c>
      <c r="M25" s="481">
        <v>19</v>
      </c>
      <c r="N25" s="473">
        <v>74</v>
      </c>
      <c r="O25" s="472">
        <v>4</v>
      </c>
      <c r="P25" s="471" t="s">
        <v>50</v>
      </c>
      <c r="Q25" s="477">
        <f t="shared" si="0"/>
        <v>721</v>
      </c>
    </row>
    <row r="26" spans="1:17" ht="12.75">
      <c r="A26" s="478" t="s">
        <v>86</v>
      </c>
      <c r="B26" s="472">
        <v>3</v>
      </c>
      <c r="C26" s="469" t="s">
        <v>50</v>
      </c>
      <c r="D26" s="473" t="s">
        <v>50</v>
      </c>
      <c r="E26" s="469" t="s">
        <v>50</v>
      </c>
      <c r="F26" s="468" t="s">
        <v>50</v>
      </c>
      <c r="G26" s="471" t="s">
        <v>50</v>
      </c>
      <c r="H26" s="468" t="s">
        <v>50</v>
      </c>
      <c r="I26" s="469" t="s">
        <v>50</v>
      </c>
      <c r="J26" s="469" t="s">
        <v>50</v>
      </c>
      <c r="K26" s="469" t="s">
        <v>50</v>
      </c>
      <c r="L26" s="469" t="s">
        <v>50</v>
      </c>
      <c r="M26" s="469" t="s">
        <v>50</v>
      </c>
      <c r="N26" s="470" t="s">
        <v>50</v>
      </c>
      <c r="O26" s="468" t="s">
        <v>50</v>
      </c>
      <c r="P26" s="474" t="s">
        <v>50</v>
      </c>
      <c r="Q26" s="477">
        <f t="shared" si="0"/>
        <v>3</v>
      </c>
    </row>
    <row r="27" spans="1:17" ht="12.75">
      <c r="A27" s="478" t="s">
        <v>36</v>
      </c>
      <c r="B27" s="472">
        <v>141</v>
      </c>
      <c r="C27" s="476">
        <v>68</v>
      </c>
      <c r="D27" s="473" t="s">
        <v>50</v>
      </c>
      <c r="E27" s="476">
        <v>410</v>
      </c>
      <c r="F27" s="472" t="s">
        <v>50</v>
      </c>
      <c r="G27" s="471" t="s">
        <v>50</v>
      </c>
      <c r="H27" s="468">
        <v>51</v>
      </c>
      <c r="I27" s="479">
        <v>339</v>
      </c>
      <c r="J27" s="476">
        <v>1878</v>
      </c>
      <c r="K27" s="469" t="s">
        <v>50</v>
      </c>
      <c r="L27" s="469" t="s">
        <v>50</v>
      </c>
      <c r="M27" s="469" t="s">
        <v>50</v>
      </c>
      <c r="N27" s="470" t="s">
        <v>50</v>
      </c>
      <c r="O27" s="468" t="s">
        <v>50</v>
      </c>
      <c r="P27" s="474" t="s">
        <v>50</v>
      </c>
      <c r="Q27" s="477">
        <f t="shared" si="0"/>
        <v>2887</v>
      </c>
    </row>
    <row r="28" spans="1:17" ht="12.75">
      <c r="A28" s="478" t="s">
        <v>272</v>
      </c>
      <c r="B28" s="472">
        <v>186</v>
      </c>
      <c r="C28" s="476">
        <v>113</v>
      </c>
      <c r="D28" s="473">
        <v>10</v>
      </c>
      <c r="E28" s="476">
        <v>29</v>
      </c>
      <c r="F28" s="472">
        <v>137</v>
      </c>
      <c r="G28" s="471">
        <v>120</v>
      </c>
      <c r="H28" s="472" t="s">
        <v>50</v>
      </c>
      <c r="I28" s="479">
        <v>50</v>
      </c>
      <c r="J28" s="476">
        <v>492</v>
      </c>
      <c r="K28" s="469" t="s">
        <v>50</v>
      </c>
      <c r="L28" s="469" t="s">
        <v>50</v>
      </c>
      <c r="M28" s="470" t="s">
        <v>50</v>
      </c>
      <c r="N28" s="473" t="s">
        <v>50</v>
      </c>
      <c r="O28" s="472">
        <v>2</v>
      </c>
      <c r="P28" s="474" t="s">
        <v>50</v>
      </c>
      <c r="Q28" s="477">
        <f t="shared" si="0"/>
        <v>1139</v>
      </c>
    </row>
    <row r="29" spans="1:17" ht="12.75">
      <c r="A29" s="478" t="s">
        <v>295</v>
      </c>
      <c r="B29" s="472">
        <v>5</v>
      </c>
      <c r="C29" s="476">
        <v>19</v>
      </c>
      <c r="D29" s="473">
        <v>24</v>
      </c>
      <c r="E29" s="469" t="s">
        <v>50</v>
      </c>
      <c r="F29" s="468" t="s">
        <v>50</v>
      </c>
      <c r="G29" s="474" t="s">
        <v>50</v>
      </c>
      <c r="H29" s="468" t="s">
        <v>50</v>
      </c>
      <c r="I29" s="480">
        <v>499</v>
      </c>
      <c r="J29" s="476">
        <v>46</v>
      </c>
      <c r="K29" s="469" t="s">
        <v>50</v>
      </c>
      <c r="L29" s="469" t="s">
        <v>50</v>
      </c>
      <c r="M29" s="473" t="s">
        <v>50</v>
      </c>
      <c r="N29" s="473" t="s">
        <v>50</v>
      </c>
      <c r="O29" s="468" t="s">
        <v>50</v>
      </c>
      <c r="P29" s="474" t="s">
        <v>50</v>
      </c>
      <c r="Q29" s="477">
        <f t="shared" si="0"/>
        <v>593</v>
      </c>
    </row>
    <row r="30" spans="1:17" ht="12.75">
      <c r="A30" s="478" t="s">
        <v>28</v>
      </c>
      <c r="B30" s="472" t="s">
        <v>50</v>
      </c>
      <c r="C30" s="469">
        <v>30</v>
      </c>
      <c r="D30" s="470" t="s">
        <v>50</v>
      </c>
      <c r="E30" s="469" t="s">
        <v>50</v>
      </c>
      <c r="F30" s="468">
        <v>11</v>
      </c>
      <c r="G30" s="474" t="s">
        <v>50</v>
      </c>
      <c r="H30" s="468" t="s">
        <v>50</v>
      </c>
      <c r="I30" s="480" t="s">
        <v>50</v>
      </c>
      <c r="J30" s="469" t="s">
        <v>50</v>
      </c>
      <c r="K30" s="469" t="s">
        <v>50</v>
      </c>
      <c r="L30" s="469" t="s">
        <v>50</v>
      </c>
      <c r="M30" s="470" t="s">
        <v>50</v>
      </c>
      <c r="N30" s="470" t="s">
        <v>50</v>
      </c>
      <c r="O30" s="468" t="s">
        <v>50</v>
      </c>
      <c r="P30" s="474" t="s">
        <v>50</v>
      </c>
      <c r="Q30" s="482">
        <f t="shared" si="0"/>
        <v>41</v>
      </c>
    </row>
    <row r="31" spans="1:17" ht="12.75">
      <c r="A31" s="501" t="s">
        <v>92</v>
      </c>
      <c r="B31" s="472">
        <v>614</v>
      </c>
      <c r="C31" s="476">
        <v>163</v>
      </c>
      <c r="D31" s="473">
        <v>0</v>
      </c>
      <c r="E31" s="476">
        <v>0</v>
      </c>
      <c r="F31" s="468">
        <v>0</v>
      </c>
      <c r="G31" s="474">
        <v>0</v>
      </c>
      <c r="H31" s="472">
        <v>0</v>
      </c>
      <c r="I31" s="479">
        <v>13</v>
      </c>
      <c r="J31" s="476">
        <v>9</v>
      </c>
      <c r="K31" s="469">
        <v>0</v>
      </c>
      <c r="L31" s="469">
        <v>0</v>
      </c>
      <c r="M31" s="470">
        <v>0</v>
      </c>
      <c r="N31" s="470">
        <v>0</v>
      </c>
      <c r="O31" s="468">
        <v>0</v>
      </c>
      <c r="P31" s="474">
        <v>0</v>
      </c>
      <c r="Q31" s="477">
        <f t="shared" si="0"/>
        <v>799</v>
      </c>
    </row>
    <row r="32" spans="1:17" ht="12.75">
      <c r="A32" s="503" t="s">
        <v>94</v>
      </c>
      <c r="B32" s="472">
        <v>44</v>
      </c>
      <c r="C32" s="469">
        <v>45</v>
      </c>
      <c r="D32" s="473">
        <v>18</v>
      </c>
      <c r="E32" s="476">
        <v>77</v>
      </c>
      <c r="F32" s="472">
        <v>36</v>
      </c>
      <c r="G32" s="474">
        <v>26</v>
      </c>
      <c r="H32" s="468">
        <v>0</v>
      </c>
      <c r="I32" s="479">
        <v>836</v>
      </c>
      <c r="J32" s="476">
        <v>346</v>
      </c>
      <c r="K32" s="476">
        <v>0</v>
      </c>
      <c r="L32" s="473">
        <v>160</v>
      </c>
      <c r="M32" s="473">
        <v>106</v>
      </c>
      <c r="N32" s="473">
        <v>158</v>
      </c>
      <c r="O32" s="472">
        <v>53</v>
      </c>
      <c r="P32" s="471">
        <v>86</v>
      </c>
      <c r="Q32" s="477">
        <f t="shared" si="0"/>
        <v>1991</v>
      </c>
    </row>
    <row r="33" spans="1:17" ht="12.75">
      <c r="A33" s="478" t="s">
        <v>119</v>
      </c>
      <c r="B33" s="472">
        <v>135</v>
      </c>
      <c r="C33" s="476" t="s">
        <v>50</v>
      </c>
      <c r="D33" s="473" t="s">
        <v>50</v>
      </c>
      <c r="E33" s="476">
        <v>406</v>
      </c>
      <c r="F33" s="472" t="s">
        <v>50</v>
      </c>
      <c r="G33" s="471" t="s">
        <v>50</v>
      </c>
      <c r="H33" s="468" t="s">
        <v>50</v>
      </c>
      <c r="I33" s="480">
        <v>5</v>
      </c>
      <c r="J33" s="469">
        <v>7</v>
      </c>
      <c r="K33" s="469" t="s">
        <v>50</v>
      </c>
      <c r="L33" s="470" t="s">
        <v>50</v>
      </c>
      <c r="M33" s="470" t="s">
        <v>50</v>
      </c>
      <c r="N33" s="470" t="s">
        <v>50</v>
      </c>
      <c r="O33" s="468" t="s">
        <v>50</v>
      </c>
      <c r="P33" s="474" t="s">
        <v>50</v>
      </c>
      <c r="Q33" s="477">
        <f t="shared" si="0"/>
        <v>553</v>
      </c>
    </row>
    <row r="34" spans="1:17" ht="12.75">
      <c r="A34" s="478" t="s">
        <v>120</v>
      </c>
      <c r="B34" s="472" t="s">
        <v>50</v>
      </c>
      <c r="C34" s="476" t="s">
        <v>50</v>
      </c>
      <c r="D34" s="473" t="s">
        <v>50</v>
      </c>
      <c r="E34" s="476" t="s">
        <v>50</v>
      </c>
      <c r="F34" s="472">
        <v>98</v>
      </c>
      <c r="G34" s="471" t="s">
        <v>50</v>
      </c>
      <c r="H34" s="468" t="s">
        <v>50</v>
      </c>
      <c r="I34" s="480" t="s">
        <v>50</v>
      </c>
      <c r="J34" s="476" t="s">
        <v>50</v>
      </c>
      <c r="K34" s="469" t="s">
        <v>50</v>
      </c>
      <c r="L34" s="469" t="s">
        <v>50</v>
      </c>
      <c r="M34" s="469" t="s">
        <v>50</v>
      </c>
      <c r="N34" s="470" t="s">
        <v>50</v>
      </c>
      <c r="O34" s="468" t="s">
        <v>50</v>
      </c>
      <c r="P34" s="474" t="s">
        <v>50</v>
      </c>
      <c r="Q34" s="477">
        <f t="shared" si="0"/>
        <v>98</v>
      </c>
    </row>
    <row r="35" spans="1:17" ht="12.75">
      <c r="A35" s="478" t="s">
        <v>121</v>
      </c>
      <c r="B35" s="472">
        <v>473</v>
      </c>
      <c r="C35" s="476" t="s">
        <v>50</v>
      </c>
      <c r="D35" s="473" t="s">
        <v>50</v>
      </c>
      <c r="E35" s="476" t="s">
        <v>50</v>
      </c>
      <c r="F35" s="472">
        <v>479</v>
      </c>
      <c r="G35" s="471">
        <v>586</v>
      </c>
      <c r="H35" s="472">
        <v>28</v>
      </c>
      <c r="I35" s="479">
        <v>32</v>
      </c>
      <c r="J35" s="476">
        <v>2368</v>
      </c>
      <c r="K35" s="469">
        <v>61</v>
      </c>
      <c r="L35" s="469" t="s">
        <v>50</v>
      </c>
      <c r="M35" s="469" t="s">
        <v>50</v>
      </c>
      <c r="N35" s="470" t="s">
        <v>50</v>
      </c>
      <c r="O35" s="468" t="s">
        <v>50</v>
      </c>
      <c r="P35" s="474" t="s">
        <v>50</v>
      </c>
      <c r="Q35" s="477">
        <f t="shared" si="0"/>
        <v>4027</v>
      </c>
    </row>
    <row r="36" spans="1:17" ht="12.75">
      <c r="A36" s="478" t="s">
        <v>66</v>
      </c>
      <c r="B36" s="472">
        <v>498</v>
      </c>
      <c r="C36" s="476">
        <v>506</v>
      </c>
      <c r="D36" s="473">
        <v>6</v>
      </c>
      <c r="E36" s="476" t="s">
        <v>50</v>
      </c>
      <c r="F36" s="472" t="s">
        <v>50</v>
      </c>
      <c r="G36" s="471" t="s">
        <v>50</v>
      </c>
      <c r="H36" s="468" t="s">
        <v>50</v>
      </c>
      <c r="I36" s="479">
        <v>531</v>
      </c>
      <c r="J36" s="476">
        <v>30</v>
      </c>
      <c r="K36" s="476" t="s">
        <v>50</v>
      </c>
      <c r="L36" s="473">
        <v>228</v>
      </c>
      <c r="M36" s="473" t="s">
        <v>50</v>
      </c>
      <c r="N36" s="473" t="s">
        <v>50</v>
      </c>
      <c r="O36" s="468" t="s">
        <v>50</v>
      </c>
      <c r="P36" s="474" t="s">
        <v>50</v>
      </c>
      <c r="Q36" s="477">
        <f t="shared" si="0"/>
        <v>1799</v>
      </c>
    </row>
    <row r="37" spans="1:17" ht="12.75">
      <c r="A37" s="478" t="s">
        <v>25</v>
      </c>
      <c r="B37" s="472" t="s">
        <v>50</v>
      </c>
      <c r="C37" s="476" t="s">
        <v>50</v>
      </c>
      <c r="D37" s="473" t="s">
        <v>50</v>
      </c>
      <c r="E37" s="476" t="s">
        <v>50</v>
      </c>
      <c r="F37" s="472" t="s">
        <v>50</v>
      </c>
      <c r="G37" s="471" t="s">
        <v>50</v>
      </c>
      <c r="H37" s="468" t="s">
        <v>50</v>
      </c>
      <c r="I37" s="469" t="s">
        <v>50</v>
      </c>
      <c r="J37" s="469" t="s">
        <v>50</v>
      </c>
      <c r="K37" s="469" t="s">
        <v>50</v>
      </c>
      <c r="L37" s="469" t="s">
        <v>50</v>
      </c>
      <c r="M37" s="469" t="s">
        <v>50</v>
      </c>
      <c r="N37" s="470" t="s">
        <v>50</v>
      </c>
      <c r="O37" s="468" t="s">
        <v>50</v>
      </c>
      <c r="P37" s="474" t="s">
        <v>50</v>
      </c>
      <c r="Q37" s="477" t="s">
        <v>50</v>
      </c>
    </row>
    <row r="38" spans="1:17" ht="12.75">
      <c r="A38" s="478" t="s">
        <v>122</v>
      </c>
      <c r="B38" s="472" t="s">
        <v>50</v>
      </c>
      <c r="C38" s="476" t="s">
        <v>50</v>
      </c>
      <c r="D38" s="473" t="s">
        <v>50</v>
      </c>
      <c r="E38" s="476">
        <v>64</v>
      </c>
      <c r="F38" s="468" t="s">
        <v>50</v>
      </c>
      <c r="G38" s="471" t="s">
        <v>50</v>
      </c>
      <c r="H38" s="468" t="s">
        <v>50</v>
      </c>
      <c r="I38" s="469" t="s">
        <v>50</v>
      </c>
      <c r="J38" s="469" t="s">
        <v>50</v>
      </c>
      <c r="K38" s="469" t="s">
        <v>50</v>
      </c>
      <c r="L38" s="469" t="s">
        <v>50</v>
      </c>
      <c r="M38" s="469" t="s">
        <v>50</v>
      </c>
      <c r="N38" s="470" t="s">
        <v>50</v>
      </c>
      <c r="O38" s="468" t="s">
        <v>50</v>
      </c>
      <c r="P38" s="474" t="s">
        <v>50</v>
      </c>
      <c r="Q38" s="477">
        <f>SUM(B38:P38)</f>
        <v>64</v>
      </c>
    </row>
    <row r="39" spans="1:17" ht="12.75">
      <c r="A39" s="478" t="s">
        <v>23</v>
      </c>
      <c r="B39" s="472">
        <v>47</v>
      </c>
      <c r="C39" s="476">
        <v>232</v>
      </c>
      <c r="D39" s="473">
        <v>6</v>
      </c>
      <c r="E39" s="476" t="s">
        <v>50</v>
      </c>
      <c r="F39" s="472">
        <v>4</v>
      </c>
      <c r="G39" s="471">
        <v>10</v>
      </c>
      <c r="H39" s="468" t="s">
        <v>50</v>
      </c>
      <c r="I39" s="480">
        <v>6</v>
      </c>
      <c r="J39" s="476">
        <v>66</v>
      </c>
      <c r="K39" s="469" t="s">
        <v>50</v>
      </c>
      <c r="L39" s="470" t="s">
        <v>50</v>
      </c>
      <c r="M39" s="470" t="s">
        <v>50</v>
      </c>
      <c r="N39" s="470" t="s">
        <v>50</v>
      </c>
      <c r="O39" s="468" t="s">
        <v>50</v>
      </c>
      <c r="P39" s="474" t="s">
        <v>50</v>
      </c>
      <c r="Q39" s="477">
        <f>SUM(B39:P39)</f>
        <v>371</v>
      </c>
    </row>
    <row r="40" spans="1:17" ht="12.75">
      <c r="A40" s="478" t="s">
        <v>87</v>
      </c>
      <c r="B40" s="472">
        <v>133</v>
      </c>
      <c r="C40" s="476" t="s">
        <v>50</v>
      </c>
      <c r="D40" s="473" t="s">
        <v>50</v>
      </c>
      <c r="E40" s="476" t="s">
        <v>50</v>
      </c>
      <c r="F40" s="468">
        <v>5</v>
      </c>
      <c r="G40" s="471" t="s">
        <v>50</v>
      </c>
      <c r="H40" s="468" t="s">
        <v>50</v>
      </c>
      <c r="I40" s="469" t="s">
        <v>50</v>
      </c>
      <c r="J40" s="469" t="s">
        <v>50</v>
      </c>
      <c r="K40" s="469" t="s">
        <v>50</v>
      </c>
      <c r="L40" s="469" t="s">
        <v>50</v>
      </c>
      <c r="M40" s="469" t="s">
        <v>50</v>
      </c>
      <c r="N40" s="470" t="s">
        <v>50</v>
      </c>
      <c r="O40" s="468" t="s">
        <v>50</v>
      </c>
      <c r="P40" s="474" t="s">
        <v>50</v>
      </c>
      <c r="Q40" s="477">
        <f>SUM(B40:P40)</f>
        <v>138</v>
      </c>
    </row>
    <row r="41" spans="1:17" ht="12.75">
      <c r="A41" s="478" t="s">
        <v>29</v>
      </c>
      <c r="B41" s="472" t="s">
        <v>50</v>
      </c>
      <c r="C41" s="476" t="s">
        <v>50</v>
      </c>
      <c r="D41" s="473" t="s">
        <v>50</v>
      </c>
      <c r="E41" s="476" t="s">
        <v>50</v>
      </c>
      <c r="F41" s="468" t="s">
        <v>50</v>
      </c>
      <c r="G41" s="471" t="s">
        <v>50</v>
      </c>
      <c r="H41" s="480" t="s">
        <v>50</v>
      </c>
      <c r="I41" s="469" t="s">
        <v>50</v>
      </c>
      <c r="J41" s="469" t="s">
        <v>50</v>
      </c>
      <c r="K41" s="469" t="s">
        <v>50</v>
      </c>
      <c r="L41" s="469" t="s">
        <v>50</v>
      </c>
      <c r="M41" s="469" t="s">
        <v>50</v>
      </c>
      <c r="N41" s="483" t="s">
        <v>50</v>
      </c>
      <c r="O41" s="468" t="s">
        <v>50</v>
      </c>
      <c r="P41" s="474" t="s">
        <v>50</v>
      </c>
      <c r="Q41" s="477" t="s">
        <v>50</v>
      </c>
    </row>
    <row r="42" spans="1:17" ht="12.75">
      <c r="A42" s="503" t="s">
        <v>95</v>
      </c>
      <c r="B42" s="472">
        <v>0</v>
      </c>
      <c r="C42" s="476">
        <v>0</v>
      </c>
      <c r="D42" s="473">
        <v>0</v>
      </c>
      <c r="E42" s="476">
        <v>0</v>
      </c>
      <c r="F42" s="472">
        <v>7</v>
      </c>
      <c r="G42" s="471">
        <v>0</v>
      </c>
      <c r="H42" s="468">
        <v>0</v>
      </c>
      <c r="I42" s="469">
        <v>205</v>
      </c>
      <c r="J42" s="469">
        <v>0</v>
      </c>
      <c r="K42" s="469">
        <v>41</v>
      </c>
      <c r="L42" s="469">
        <v>27</v>
      </c>
      <c r="M42" s="469">
        <v>7</v>
      </c>
      <c r="N42" s="473">
        <v>37</v>
      </c>
      <c r="O42" s="468">
        <v>0</v>
      </c>
      <c r="P42" s="474">
        <v>0</v>
      </c>
      <c r="Q42" s="477">
        <f>SUM(B42:P42)</f>
        <v>324</v>
      </c>
    </row>
    <row r="43" spans="1:17" ht="12.75">
      <c r="A43" s="467" t="s">
        <v>296</v>
      </c>
      <c r="B43" s="472">
        <v>44</v>
      </c>
      <c r="C43" s="476">
        <v>3</v>
      </c>
      <c r="D43" s="473">
        <v>16</v>
      </c>
      <c r="E43" s="476">
        <v>15</v>
      </c>
      <c r="F43" s="472" t="s">
        <v>50</v>
      </c>
      <c r="G43" s="471" t="s">
        <v>50</v>
      </c>
      <c r="H43" s="468" t="s">
        <v>50</v>
      </c>
      <c r="I43" s="469">
        <v>157</v>
      </c>
      <c r="J43" s="476">
        <v>232</v>
      </c>
      <c r="K43" s="469" t="s">
        <v>50</v>
      </c>
      <c r="L43" s="469" t="s">
        <v>50</v>
      </c>
      <c r="M43" s="473">
        <v>18</v>
      </c>
      <c r="N43" s="473">
        <v>85</v>
      </c>
      <c r="O43" s="472">
        <v>10</v>
      </c>
      <c r="P43" s="471">
        <v>4</v>
      </c>
      <c r="Q43" s="477">
        <f>SUM(B43:P43)</f>
        <v>584</v>
      </c>
    </row>
    <row r="44" spans="1:17" ht="12.75">
      <c r="A44" s="467" t="s">
        <v>32</v>
      </c>
      <c r="B44" s="472">
        <v>46</v>
      </c>
      <c r="C44" s="476">
        <v>44</v>
      </c>
      <c r="D44" s="473" t="s">
        <v>50</v>
      </c>
      <c r="E44" s="476" t="s">
        <v>50</v>
      </c>
      <c r="F44" s="472">
        <v>111</v>
      </c>
      <c r="G44" s="471" t="s">
        <v>50</v>
      </c>
      <c r="H44" s="468">
        <v>2</v>
      </c>
      <c r="I44" s="479" t="s">
        <v>50</v>
      </c>
      <c r="J44" s="469">
        <v>72</v>
      </c>
      <c r="K44" s="469" t="s">
        <v>50</v>
      </c>
      <c r="L44" s="469" t="s">
        <v>50</v>
      </c>
      <c r="M44" s="469" t="s">
        <v>50</v>
      </c>
      <c r="N44" s="470" t="s">
        <v>50</v>
      </c>
      <c r="O44" s="468" t="s">
        <v>50</v>
      </c>
      <c r="P44" s="474" t="s">
        <v>50</v>
      </c>
      <c r="Q44" s="477">
        <f>SUM(B44:P44)</f>
        <v>275</v>
      </c>
    </row>
    <row r="45" spans="1:17" ht="12.75">
      <c r="A45" s="467" t="s">
        <v>126</v>
      </c>
      <c r="B45" s="472">
        <v>1393</v>
      </c>
      <c r="C45" s="476">
        <v>7</v>
      </c>
      <c r="D45" s="470" t="s">
        <v>50</v>
      </c>
      <c r="E45" s="476">
        <v>1</v>
      </c>
      <c r="F45" s="472">
        <v>741</v>
      </c>
      <c r="G45" s="471" t="s">
        <v>50</v>
      </c>
      <c r="H45" s="472">
        <v>46</v>
      </c>
      <c r="I45" s="479" t="s">
        <v>50</v>
      </c>
      <c r="J45" s="469" t="s">
        <v>50</v>
      </c>
      <c r="K45" s="469" t="s">
        <v>50</v>
      </c>
      <c r="L45" s="469" t="s">
        <v>50</v>
      </c>
      <c r="M45" s="469" t="s">
        <v>50</v>
      </c>
      <c r="N45" s="470" t="s">
        <v>50</v>
      </c>
      <c r="O45" s="468" t="s">
        <v>50</v>
      </c>
      <c r="P45" s="474" t="s">
        <v>50</v>
      </c>
      <c r="Q45" s="477">
        <f>SUM(B45:P45)</f>
        <v>2188</v>
      </c>
    </row>
    <row r="46" spans="1:17" ht="12.75">
      <c r="A46" s="467" t="s">
        <v>127</v>
      </c>
      <c r="B46" s="472">
        <v>363</v>
      </c>
      <c r="C46" s="476" t="s">
        <v>50</v>
      </c>
      <c r="D46" s="470" t="s">
        <v>50</v>
      </c>
      <c r="E46" s="476">
        <v>482</v>
      </c>
      <c r="F46" s="468" t="s">
        <v>50</v>
      </c>
      <c r="G46" s="471" t="s">
        <v>50</v>
      </c>
      <c r="H46" s="468">
        <v>10</v>
      </c>
      <c r="I46" s="469" t="s">
        <v>50</v>
      </c>
      <c r="J46" s="476" t="s">
        <v>50</v>
      </c>
      <c r="K46" s="469" t="s">
        <v>50</v>
      </c>
      <c r="L46" s="469" t="s">
        <v>50</v>
      </c>
      <c r="M46" s="469" t="s">
        <v>50</v>
      </c>
      <c r="N46" s="470" t="s">
        <v>50</v>
      </c>
      <c r="O46" s="468" t="s">
        <v>50</v>
      </c>
      <c r="P46" s="474" t="s">
        <v>50</v>
      </c>
      <c r="Q46" s="477">
        <f>SUM(B46:P46)</f>
        <v>855</v>
      </c>
    </row>
    <row r="47" spans="1:17" ht="12.75">
      <c r="A47" s="467" t="s">
        <v>39</v>
      </c>
      <c r="B47" s="472" t="s">
        <v>50</v>
      </c>
      <c r="C47" s="476" t="s">
        <v>50</v>
      </c>
      <c r="D47" s="470" t="s">
        <v>50</v>
      </c>
      <c r="E47" s="476" t="s">
        <v>50</v>
      </c>
      <c r="F47" s="468" t="s">
        <v>50</v>
      </c>
      <c r="G47" s="471" t="s">
        <v>50</v>
      </c>
      <c r="H47" s="468" t="s">
        <v>50</v>
      </c>
      <c r="I47" s="469" t="s">
        <v>50</v>
      </c>
      <c r="J47" s="469" t="s">
        <v>50</v>
      </c>
      <c r="K47" s="469" t="s">
        <v>50</v>
      </c>
      <c r="L47" s="469" t="s">
        <v>50</v>
      </c>
      <c r="M47" s="469" t="s">
        <v>50</v>
      </c>
      <c r="N47" s="470" t="s">
        <v>50</v>
      </c>
      <c r="O47" s="468" t="s">
        <v>50</v>
      </c>
      <c r="P47" s="474" t="s">
        <v>50</v>
      </c>
      <c r="Q47" s="477" t="s">
        <v>50</v>
      </c>
    </row>
    <row r="48" spans="1:17" ht="12.75">
      <c r="A48" s="467" t="s">
        <v>88</v>
      </c>
      <c r="B48" s="472">
        <v>2272</v>
      </c>
      <c r="C48" s="476">
        <v>103</v>
      </c>
      <c r="D48" s="470" t="s">
        <v>50</v>
      </c>
      <c r="E48" s="476" t="s">
        <v>50</v>
      </c>
      <c r="F48" s="468" t="s">
        <v>50</v>
      </c>
      <c r="G48" s="471" t="s">
        <v>50</v>
      </c>
      <c r="H48" s="468" t="s">
        <v>50</v>
      </c>
      <c r="I48" s="469" t="s">
        <v>50</v>
      </c>
      <c r="J48" s="469" t="s">
        <v>50</v>
      </c>
      <c r="K48" s="469" t="s">
        <v>50</v>
      </c>
      <c r="L48" s="469" t="s">
        <v>50</v>
      </c>
      <c r="M48" s="469" t="s">
        <v>50</v>
      </c>
      <c r="N48" s="470" t="s">
        <v>50</v>
      </c>
      <c r="O48" s="468" t="s">
        <v>50</v>
      </c>
      <c r="P48" s="474" t="s">
        <v>50</v>
      </c>
      <c r="Q48" s="477">
        <f>SUM(B48:P48)</f>
        <v>2375</v>
      </c>
    </row>
    <row r="49" spans="1:17" ht="12.75">
      <c r="A49" s="467" t="s">
        <v>297</v>
      </c>
      <c r="B49" s="472">
        <v>159</v>
      </c>
      <c r="C49" s="469">
        <v>6</v>
      </c>
      <c r="D49" s="473">
        <v>8</v>
      </c>
      <c r="E49" s="476">
        <v>162</v>
      </c>
      <c r="F49" s="472">
        <v>20</v>
      </c>
      <c r="G49" s="471">
        <v>50</v>
      </c>
      <c r="H49" s="468" t="s">
        <v>50</v>
      </c>
      <c r="I49" s="479">
        <v>915</v>
      </c>
      <c r="J49" s="469">
        <v>636</v>
      </c>
      <c r="K49" s="476">
        <v>187</v>
      </c>
      <c r="L49" s="470">
        <v>624</v>
      </c>
      <c r="M49" s="473">
        <v>98</v>
      </c>
      <c r="N49" s="473">
        <v>137</v>
      </c>
      <c r="O49" s="472">
        <v>40</v>
      </c>
      <c r="P49" s="471">
        <v>52</v>
      </c>
      <c r="Q49" s="477">
        <f>SUM(B49:P49)</f>
        <v>3094</v>
      </c>
    </row>
    <row r="50" spans="1:17" ht="13.5" thickBot="1">
      <c r="A50" s="467" t="s">
        <v>298</v>
      </c>
      <c r="B50" s="472">
        <f>410+1</f>
        <v>411</v>
      </c>
      <c r="C50" s="476">
        <v>103</v>
      </c>
      <c r="D50" s="473">
        <f>10+8</f>
        <v>18</v>
      </c>
      <c r="E50" s="476">
        <v>88</v>
      </c>
      <c r="F50" s="472">
        <f>162+2+50+23</f>
        <v>237</v>
      </c>
      <c r="G50" s="471">
        <v>558</v>
      </c>
      <c r="H50" s="468">
        <f>16+1</f>
        <v>17</v>
      </c>
      <c r="I50" s="480">
        <f>516+58+540+526+417+219</f>
        <v>2276</v>
      </c>
      <c r="J50" s="476">
        <f>44+238+2256+59+124+230+209+6+214</f>
        <v>3380</v>
      </c>
      <c r="K50" s="469">
        <f>58+193+80</f>
        <v>331</v>
      </c>
      <c r="L50" s="473">
        <f>234+312+58+234</f>
        <v>838</v>
      </c>
      <c r="M50" s="473">
        <f>12+25+88+18+28</f>
        <v>171</v>
      </c>
      <c r="N50" s="473">
        <f>32+76+91+33+85</f>
        <v>317</v>
      </c>
      <c r="O50" s="468" t="s">
        <v>50</v>
      </c>
      <c r="P50" s="471">
        <v>4</v>
      </c>
      <c r="Q50" s="477">
        <f>SUM(B50:P50)</f>
        <v>8749</v>
      </c>
    </row>
    <row r="51" spans="1:17" ht="14.25" thickBot="1" thickTop="1">
      <c r="A51" s="504"/>
      <c r="B51" s="507">
        <f>SUM(B10:B50)</f>
        <v>14154</v>
      </c>
      <c r="C51" s="508">
        <f aca="true" t="shared" si="1" ref="C51:Q51">SUM(C10:C50)</f>
        <v>1676</v>
      </c>
      <c r="D51" s="508">
        <f t="shared" si="1"/>
        <v>146</v>
      </c>
      <c r="E51" s="509">
        <f t="shared" si="1"/>
        <v>3201</v>
      </c>
      <c r="F51" s="505">
        <f t="shared" si="1"/>
        <v>2319</v>
      </c>
      <c r="G51" s="509">
        <f t="shared" si="1"/>
        <v>1626</v>
      </c>
      <c r="H51" s="505">
        <f t="shared" si="1"/>
        <v>175</v>
      </c>
      <c r="I51" s="508">
        <f t="shared" si="1"/>
        <v>7842</v>
      </c>
      <c r="J51" s="508">
        <f t="shared" si="1"/>
        <v>14036</v>
      </c>
      <c r="K51" s="508">
        <f t="shared" si="1"/>
        <v>747</v>
      </c>
      <c r="L51" s="508">
        <f t="shared" si="1"/>
        <v>2928</v>
      </c>
      <c r="M51" s="508">
        <f t="shared" si="1"/>
        <v>535</v>
      </c>
      <c r="N51" s="509">
        <f t="shared" si="1"/>
        <v>1084</v>
      </c>
      <c r="O51" s="505">
        <f t="shared" si="1"/>
        <v>111</v>
      </c>
      <c r="P51" s="509">
        <f t="shared" si="1"/>
        <v>152</v>
      </c>
      <c r="Q51" s="506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71" customWidth="1"/>
    <col min="2" max="3" width="6.57421875" style="280" customWidth="1"/>
    <col min="4" max="4" width="5.8515625" style="280" customWidth="1"/>
    <col min="5" max="5" width="6.140625" style="280" customWidth="1"/>
    <col min="6" max="6" width="6.421875" style="280" customWidth="1"/>
    <col min="7" max="7" width="6.7109375" style="280" customWidth="1"/>
    <col min="8" max="8" width="5.7109375" style="280" customWidth="1"/>
    <col min="9" max="9" width="5.8515625" style="280" customWidth="1"/>
    <col min="10" max="10" width="7.00390625" style="281" customWidth="1"/>
    <col min="11" max="11" width="6.140625" style="281" customWidth="1"/>
    <col min="12" max="12" width="6.8515625" style="281" customWidth="1"/>
    <col min="13" max="13" width="9.57421875" style="281" customWidth="1"/>
    <col min="14" max="14" width="10.8515625" style="271" bestFit="1" customWidth="1"/>
    <col min="15" max="16384" width="9.140625" style="271" customWidth="1"/>
  </cols>
  <sheetData>
    <row r="1" spans="1:13" ht="18">
      <c r="A1" s="726">
        <v>33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s="272" customFormat="1" ht="15">
      <c r="A2" s="729" t="s">
        <v>99</v>
      </c>
      <c r="B2" s="729"/>
      <c r="C2" s="729"/>
      <c r="D2" s="273"/>
      <c r="E2" s="273"/>
      <c r="F2" s="273"/>
      <c r="G2" s="273"/>
      <c r="H2" s="273"/>
      <c r="I2" s="273"/>
      <c r="J2" s="274"/>
      <c r="K2" s="274"/>
      <c r="L2" s="274"/>
      <c r="M2" s="274"/>
    </row>
    <row r="3" spans="1:13" s="272" customFormat="1" ht="9" customHeight="1">
      <c r="A3" s="283"/>
      <c r="B3" s="283"/>
      <c r="C3" s="283"/>
      <c r="D3" s="273"/>
      <c r="E3" s="273"/>
      <c r="F3" s="273"/>
      <c r="G3" s="273"/>
      <c r="H3" s="273"/>
      <c r="I3" s="273"/>
      <c r="J3" s="274"/>
      <c r="K3" s="274"/>
      <c r="L3" s="274"/>
      <c r="M3" s="274"/>
    </row>
    <row r="4" spans="1:13" s="272" customFormat="1" ht="32.25" customHeight="1">
      <c r="A4" s="730" t="s">
        <v>201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</row>
    <row r="5" spans="1:13" s="272" customFormat="1" ht="16.5" customHeight="1">
      <c r="A5" s="727" t="s">
        <v>202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</row>
    <row r="6" spans="1:13" s="272" customFormat="1" ht="15.75" customHeight="1" thickBot="1">
      <c r="A6" s="275"/>
      <c r="B6" s="276"/>
      <c r="C6" s="276"/>
      <c r="D6" s="276"/>
      <c r="E6" s="276"/>
      <c r="F6" s="276"/>
      <c r="G6" s="276"/>
      <c r="H6" s="276"/>
      <c r="I6" s="276"/>
      <c r="J6" s="282"/>
      <c r="K6" s="282"/>
      <c r="L6" s="728" t="s">
        <v>135</v>
      </c>
      <c r="M6" s="728"/>
    </row>
    <row r="7" spans="1:13" s="272" customFormat="1" ht="38.25" customHeight="1" thickBot="1" thickTop="1">
      <c r="A7" s="284" t="s">
        <v>198</v>
      </c>
      <c r="B7" s="510" t="s">
        <v>200</v>
      </c>
      <c r="C7" s="511" t="s">
        <v>144</v>
      </c>
      <c r="D7" s="511" t="s">
        <v>145</v>
      </c>
      <c r="E7" s="511" t="s">
        <v>146</v>
      </c>
      <c r="F7" s="520" t="s">
        <v>148</v>
      </c>
      <c r="G7" s="521" t="s">
        <v>203</v>
      </c>
      <c r="H7" s="285" t="s">
        <v>149</v>
      </c>
      <c r="I7" s="285" t="s">
        <v>204</v>
      </c>
      <c r="J7" s="285" t="s">
        <v>151</v>
      </c>
      <c r="K7" s="286" t="s">
        <v>205</v>
      </c>
      <c r="L7" s="287" t="s">
        <v>153</v>
      </c>
      <c r="M7" s="288" t="s">
        <v>206</v>
      </c>
    </row>
    <row r="8" spans="1:13" s="272" customFormat="1" ht="21" customHeight="1" thickTop="1">
      <c r="A8" s="289" t="s">
        <v>38</v>
      </c>
      <c r="B8" s="512">
        <v>196</v>
      </c>
      <c r="C8" s="513">
        <v>44</v>
      </c>
      <c r="D8" s="514" t="s">
        <v>50</v>
      </c>
      <c r="E8" s="514" t="s">
        <v>50</v>
      </c>
      <c r="F8" s="522" t="s">
        <v>50</v>
      </c>
      <c r="G8" s="522" t="s">
        <v>50</v>
      </c>
      <c r="H8" s="75" t="s">
        <v>50</v>
      </c>
      <c r="I8" s="75" t="s">
        <v>50</v>
      </c>
      <c r="J8" s="75" t="s">
        <v>50</v>
      </c>
      <c r="K8" s="75" t="s">
        <v>50</v>
      </c>
      <c r="L8" s="277" t="s">
        <v>50</v>
      </c>
      <c r="M8" s="291">
        <f aca="true" t="shared" si="0" ref="M8:M13">SUM(B8:L8)</f>
        <v>240</v>
      </c>
    </row>
    <row r="9" spans="1:13" s="272" customFormat="1" ht="21" customHeight="1">
      <c r="A9" s="292" t="s">
        <v>35</v>
      </c>
      <c r="B9" s="514" t="s">
        <v>50</v>
      </c>
      <c r="C9" s="514" t="s">
        <v>50</v>
      </c>
      <c r="D9" s="514" t="s">
        <v>50</v>
      </c>
      <c r="E9" s="514" t="s">
        <v>50</v>
      </c>
      <c r="F9" s="522" t="s">
        <v>50</v>
      </c>
      <c r="G9" s="522" t="s">
        <v>50</v>
      </c>
      <c r="H9" s="75" t="s">
        <v>50</v>
      </c>
      <c r="I9" s="75" t="s">
        <v>50</v>
      </c>
      <c r="J9" s="75" t="s">
        <v>50</v>
      </c>
      <c r="K9" s="75" t="s">
        <v>50</v>
      </c>
      <c r="L9" s="293">
        <v>56</v>
      </c>
      <c r="M9" s="291">
        <f t="shared" si="0"/>
        <v>56</v>
      </c>
    </row>
    <row r="10" spans="1:14" s="272" customFormat="1" ht="21" customHeight="1">
      <c r="A10" s="289" t="s">
        <v>40</v>
      </c>
      <c r="B10" s="512">
        <v>17364</v>
      </c>
      <c r="C10" s="514">
        <v>28301</v>
      </c>
      <c r="D10" s="515">
        <v>8480</v>
      </c>
      <c r="E10" s="514">
        <v>3078</v>
      </c>
      <c r="F10" s="522" t="s">
        <v>50</v>
      </c>
      <c r="G10" s="522" t="s">
        <v>50</v>
      </c>
      <c r="H10" s="75">
        <v>1342</v>
      </c>
      <c r="I10" s="75">
        <v>857</v>
      </c>
      <c r="J10" s="75">
        <v>25041</v>
      </c>
      <c r="K10" s="277">
        <v>3841</v>
      </c>
      <c r="L10" s="294">
        <v>283</v>
      </c>
      <c r="M10" s="291">
        <f t="shared" si="0"/>
        <v>88587</v>
      </c>
      <c r="N10" s="295"/>
    </row>
    <row r="11" spans="1:14" s="272" customFormat="1" ht="21" customHeight="1">
      <c r="A11" s="289" t="s">
        <v>76</v>
      </c>
      <c r="B11" s="512">
        <v>2907</v>
      </c>
      <c r="C11" s="514">
        <v>1060</v>
      </c>
      <c r="D11" s="514" t="s">
        <v>50</v>
      </c>
      <c r="E11" s="514" t="s">
        <v>50</v>
      </c>
      <c r="F11" s="522" t="s">
        <v>50</v>
      </c>
      <c r="G11" s="522" t="s">
        <v>50</v>
      </c>
      <c r="H11" s="75" t="s">
        <v>50</v>
      </c>
      <c r="I11" s="75">
        <v>128</v>
      </c>
      <c r="J11" s="75" t="s">
        <v>50</v>
      </c>
      <c r="K11" s="75" t="s">
        <v>50</v>
      </c>
      <c r="L11" s="277" t="s">
        <v>50</v>
      </c>
      <c r="M11" s="291">
        <f t="shared" si="0"/>
        <v>4095</v>
      </c>
      <c r="N11" s="295"/>
    </row>
    <row r="12" spans="1:14" s="272" customFormat="1" ht="21" customHeight="1">
      <c r="A12" s="289" t="s">
        <v>37</v>
      </c>
      <c r="B12" s="512">
        <v>3053</v>
      </c>
      <c r="C12" s="514">
        <v>138</v>
      </c>
      <c r="D12" s="514" t="s">
        <v>50</v>
      </c>
      <c r="E12" s="514" t="s">
        <v>50</v>
      </c>
      <c r="F12" s="523">
        <v>775</v>
      </c>
      <c r="G12" s="522" t="s">
        <v>50</v>
      </c>
      <c r="H12" s="75">
        <v>141</v>
      </c>
      <c r="I12" s="75" t="s">
        <v>50</v>
      </c>
      <c r="J12" s="75" t="s">
        <v>50</v>
      </c>
      <c r="K12" s="75" t="s">
        <v>50</v>
      </c>
      <c r="L12" s="294">
        <v>357</v>
      </c>
      <c r="M12" s="291">
        <f t="shared" si="0"/>
        <v>4464</v>
      </c>
      <c r="N12" s="295"/>
    </row>
    <row r="13" spans="1:14" s="272" customFormat="1" ht="21" customHeight="1">
      <c r="A13" s="289" t="s">
        <v>24</v>
      </c>
      <c r="B13" s="512">
        <v>150</v>
      </c>
      <c r="C13" s="514">
        <v>410</v>
      </c>
      <c r="D13" s="515">
        <v>2</v>
      </c>
      <c r="E13" s="514">
        <v>12</v>
      </c>
      <c r="F13" s="522" t="s">
        <v>50</v>
      </c>
      <c r="G13" s="522" t="s">
        <v>50</v>
      </c>
      <c r="H13" s="75" t="s">
        <v>50</v>
      </c>
      <c r="I13" s="75" t="s">
        <v>50</v>
      </c>
      <c r="J13" s="75" t="s">
        <v>50</v>
      </c>
      <c r="K13" s="75" t="s">
        <v>50</v>
      </c>
      <c r="L13" s="277" t="s">
        <v>50</v>
      </c>
      <c r="M13" s="291">
        <f t="shared" si="0"/>
        <v>574</v>
      </c>
      <c r="N13" s="295"/>
    </row>
    <row r="14" spans="1:14" s="272" customFormat="1" ht="21" customHeight="1">
      <c r="A14" s="289" t="s">
        <v>207</v>
      </c>
      <c r="B14" s="514" t="s">
        <v>50</v>
      </c>
      <c r="C14" s="514" t="s">
        <v>50</v>
      </c>
      <c r="D14" s="514" t="s">
        <v>50</v>
      </c>
      <c r="E14" s="514" t="s">
        <v>50</v>
      </c>
      <c r="F14" s="522" t="s">
        <v>50</v>
      </c>
      <c r="G14" s="522" t="s">
        <v>50</v>
      </c>
      <c r="H14" s="75" t="s">
        <v>50</v>
      </c>
      <c r="I14" s="75" t="s">
        <v>50</v>
      </c>
      <c r="J14" s="75" t="s">
        <v>50</v>
      </c>
      <c r="K14" s="75" t="s">
        <v>50</v>
      </c>
      <c r="L14" s="277" t="s">
        <v>50</v>
      </c>
      <c r="M14" s="291" t="s">
        <v>50</v>
      </c>
      <c r="N14" s="295"/>
    </row>
    <row r="15" spans="1:14" s="272" customFormat="1" ht="21" customHeight="1">
      <c r="A15" s="289" t="s">
        <v>30</v>
      </c>
      <c r="B15" s="514" t="s">
        <v>50</v>
      </c>
      <c r="C15" s="514" t="s">
        <v>50</v>
      </c>
      <c r="D15" s="514" t="s">
        <v>50</v>
      </c>
      <c r="E15" s="514" t="s">
        <v>50</v>
      </c>
      <c r="F15" s="522" t="s">
        <v>50</v>
      </c>
      <c r="G15" s="522" t="s">
        <v>50</v>
      </c>
      <c r="H15" s="75" t="s">
        <v>50</v>
      </c>
      <c r="I15" s="75" t="s">
        <v>50</v>
      </c>
      <c r="J15" s="75" t="s">
        <v>50</v>
      </c>
      <c r="K15" s="75" t="s">
        <v>50</v>
      </c>
      <c r="L15" s="294">
        <v>62</v>
      </c>
      <c r="M15" s="291">
        <f aca="true" t="shared" si="1" ref="M15:M20">SUM(B15:L15)</f>
        <v>62</v>
      </c>
      <c r="N15" s="295"/>
    </row>
    <row r="16" spans="1:14" s="272" customFormat="1" ht="21" customHeight="1">
      <c r="A16" s="289" t="s">
        <v>26</v>
      </c>
      <c r="B16" s="512">
        <v>166</v>
      </c>
      <c r="C16" s="514">
        <v>6</v>
      </c>
      <c r="D16" s="514" t="s">
        <v>50</v>
      </c>
      <c r="E16" s="514" t="s">
        <v>50</v>
      </c>
      <c r="F16" s="523">
        <v>293</v>
      </c>
      <c r="G16" s="522">
        <v>60</v>
      </c>
      <c r="H16" s="75" t="s">
        <v>50</v>
      </c>
      <c r="I16" s="75" t="s">
        <v>50</v>
      </c>
      <c r="J16" s="75" t="s">
        <v>50</v>
      </c>
      <c r="K16" s="75" t="s">
        <v>50</v>
      </c>
      <c r="L16" s="294">
        <v>9</v>
      </c>
      <c r="M16" s="291">
        <f t="shared" si="1"/>
        <v>534</v>
      </c>
      <c r="N16" s="295"/>
    </row>
    <row r="17" spans="1:14" s="272" customFormat="1" ht="21" customHeight="1">
      <c r="A17" s="289" t="s">
        <v>36</v>
      </c>
      <c r="B17" s="514" t="s">
        <v>50</v>
      </c>
      <c r="C17" s="514" t="s">
        <v>50</v>
      </c>
      <c r="D17" s="514" t="s">
        <v>50</v>
      </c>
      <c r="E17" s="514" t="s">
        <v>50</v>
      </c>
      <c r="F17" s="522" t="s">
        <v>50</v>
      </c>
      <c r="G17" s="522" t="s">
        <v>50</v>
      </c>
      <c r="H17" s="75" t="s">
        <v>50</v>
      </c>
      <c r="I17" s="75" t="s">
        <v>50</v>
      </c>
      <c r="J17" s="75" t="s">
        <v>50</v>
      </c>
      <c r="K17" s="75" t="s">
        <v>50</v>
      </c>
      <c r="L17" s="294">
        <v>52</v>
      </c>
      <c r="M17" s="291">
        <f t="shared" si="1"/>
        <v>52</v>
      </c>
      <c r="N17" s="295"/>
    </row>
    <row r="18" spans="1:14" s="272" customFormat="1" ht="21" customHeight="1">
      <c r="A18" s="289" t="s">
        <v>208</v>
      </c>
      <c r="B18" s="514" t="s">
        <v>50</v>
      </c>
      <c r="C18" s="514" t="s">
        <v>50</v>
      </c>
      <c r="D18" s="514" t="s">
        <v>50</v>
      </c>
      <c r="E18" s="514" t="s">
        <v>50</v>
      </c>
      <c r="F18" s="522" t="s">
        <v>50</v>
      </c>
      <c r="G18" s="522" t="s">
        <v>50</v>
      </c>
      <c r="H18" s="75" t="s">
        <v>50</v>
      </c>
      <c r="I18" s="75" t="s">
        <v>50</v>
      </c>
      <c r="J18" s="75" t="s">
        <v>50</v>
      </c>
      <c r="K18" s="75" t="s">
        <v>50</v>
      </c>
      <c r="L18" s="294">
        <v>174</v>
      </c>
      <c r="M18" s="291">
        <f t="shared" si="1"/>
        <v>174</v>
      </c>
      <c r="N18" s="295"/>
    </row>
    <row r="19" spans="1:14" s="272" customFormat="1" ht="21" customHeight="1">
      <c r="A19" s="289" t="s">
        <v>33</v>
      </c>
      <c r="B19" s="514" t="s">
        <v>50</v>
      </c>
      <c r="C19" s="514" t="s">
        <v>50</v>
      </c>
      <c r="D19" s="514" t="s">
        <v>50</v>
      </c>
      <c r="E19" s="514" t="s">
        <v>50</v>
      </c>
      <c r="F19" s="522" t="s">
        <v>50</v>
      </c>
      <c r="G19" s="522" t="s">
        <v>50</v>
      </c>
      <c r="H19" s="75" t="s">
        <v>50</v>
      </c>
      <c r="I19" s="75" t="s">
        <v>50</v>
      </c>
      <c r="J19" s="75" t="s">
        <v>50</v>
      </c>
      <c r="K19" s="75" t="s">
        <v>50</v>
      </c>
      <c r="L19" s="294">
        <v>100</v>
      </c>
      <c r="M19" s="291">
        <f t="shared" si="1"/>
        <v>100</v>
      </c>
      <c r="N19" s="295"/>
    </row>
    <row r="20" spans="1:14" s="272" customFormat="1" ht="21" customHeight="1">
      <c r="A20" s="289" t="s">
        <v>92</v>
      </c>
      <c r="B20" s="514" t="s">
        <v>50</v>
      </c>
      <c r="C20" s="514" t="s">
        <v>50</v>
      </c>
      <c r="D20" s="514" t="s">
        <v>50</v>
      </c>
      <c r="E20" s="514" t="s">
        <v>50</v>
      </c>
      <c r="F20" s="522" t="s">
        <v>50</v>
      </c>
      <c r="G20" s="522" t="s">
        <v>50</v>
      </c>
      <c r="H20" s="75" t="s">
        <v>50</v>
      </c>
      <c r="I20" s="75" t="s">
        <v>50</v>
      </c>
      <c r="J20" s="75" t="s">
        <v>50</v>
      </c>
      <c r="K20" s="75" t="s">
        <v>50</v>
      </c>
      <c r="L20" s="294">
        <v>94</v>
      </c>
      <c r="M20" s="291">
        <f t="shared" si="1"/>
        <v>94</v>
      </c>
      <c r="N20" s="295"/>
    </row>
    <row r="21" spans="1:14" s="272" customFormat="1" ht="21" customHeight="1">
      <c r="A21" s="289" t="s">
        <v>120</v>
      </c>
      <c r="B21" s="514" t="s">
        <v>50</v>
      </c>
      <c r="C21" s="514" t="s">
        <v>50</v>
      </c>
      <c r="D21" s="514" t="s">
        <v>50</v>
      </c>
      <c r="E21" s="514" t="s">
        <v>50</v>
      </c>
      <c r="F21" s="522" t="s">
        <v>50</v>
      </c>
      <c r="G21" s="522" t="s">
        <v>50</v>
      </c>
      <c r="H21" s="75" t="s">
        <v>50</v>
      </c>
      <c r="I21" s="75" t="s">
        <v>50</v>
      </c>
      <c r="J21" s="75" t="s">
        <v>50</v>
      </c>
      <c r="K21" s="75" t="s">
        <v>50</v>
      </c>
      <c r="L21" s="75" t="s">
        <v>50</v>
      </c>
      <c r="M21" s="291" t="s">
        <v>50</v>
      </c>
      <c r="N21" s="295"/>
    </row>
    <row r="22" spans="1:14" s="272" customFormat="1" ht="21" customHeight="1">
      <c r="A22" s="289" t="s">
        <v>66</v>
      </c>
      <c r="B22" s="512">
        <v>5084</v>
      </c>
      <c r="C22" s="514">
        <v>14900</v>
      </c>
      <c r="D22" s="515">
        <v>152</v>
      </c>
      <c r="E22" s="513">
        <v>14</v>
      </c>
      <c r="F22" s="523">
        <v>753</v>
      </c>
      <c r="G22" s="522">
        <v>58</v>
      </c>
      <c r="H22" s="75">
        <v>582</v>
      </c>
      <c r="I22" s="75">
        <v>415</v>
      </c>
      <c r="J22" s="75" t="s">
        <v>50</v>
      </c>
      <c r="K22" s="75" t="s">
        <v>50</v>
      </c>
      <c r="L22" s="294">
        <v>2184</v>
      </c>
      <c r="M22" s="291">
        <f aca="true" t="shared" si="2" ref="M22:M29">SUM(B22:L22)</f>
        <v>24142</v>
      </c>
      <c r="N22" s="295"/>
    </row>
    <row r="23" spans="1:14" s="272" customFormat="1" ht="21" customHeight="1">
      <c r="A23" s="289" t="s">
        <v>25</v>
      </c>
      <c r="B23" s="512">
        <v>194</v>
      </c>
      <c r="C23" s="514">
        <v>179</v>
      </c>
      <c r="D23" s="514" t="s">
        <v>50</v>
      </c>
      <c r="E23" s="514" t="s">
        <v>50</v>
      </c>
      <c r="F23" s="523">
        <v>35</v>
      </c>
      <c r="G23" s="522">
        <v>14</v>
      </c>
      <c r="H23" s="75" t="s">
        <v>50</v>
      </c>
      <c r="I23" s="75" t="s">
        <v>50</v>
      </c>
      <c r="J23" s="75" t="s">
        <v>50</v>
      </c>
      <c r="K23" s="75" t="s">
        <v>50</v>
      </c>
      <c r="L23" s="294">
        <v>3</v>
      </c>
      <c r="M23" s="291">
        <f t="shared" si="2"/>
        <v>425</v>
      </c>
      <c r="N23" s="295"/>
    </row>
    <row r="24" spans="1:14" s="272" customFormat="1" ht="21" customHeight="1">
      <c r="A24" s="289" t="s">
        <v>75</v>
      </c>
      <c r="B24" s="512">
        <v>7272</v>
      </c>
      <c r="C24" s="514">
        <v>2875</v>
      </c>
      <c r="D24" s="515">
        <v>103</v>
      </c>
      <c r="E24" s="514">
        <v>2094</v>
      </c>
      <c r="F24" s="522" t="s">
        <v>50</v>
      </c>
      <c r="G24" s="522" t="s">
        <v>50</v>
      </c>
      <c r="H24" s="75" t="s">
        <v>50</v>
      </c>
      <c r="I24" s="75">
        <v>55</v>
      </c>
      <c r="J24" s="75" t="s">
        <v>50</v>
      </c>
      <c r="K24" s="75" t="s">
        <v>50</v>
      </c>
      <c r="L24" s="277" t="s">
        <v>50</v>
      </c>
      <c r="M24" s="291">
        <f t="shared" si="2"/>
        <v>12399</v>
      </c>
      <c r="N24" s="295"/>
    </row>
    <row r="25" spans="1:14" s="272" customFormat="1" ht="21" customHeight="1">
      <c r="A25" s="289" t="s">
        <v>31</v>
      </c>
      <c r="B25" s="512">
        <v>19</v>
      </c>
      <c r="C25" s="514">
        <v>128</v>
      </c>
      <c r="D25" s="514" t="s">
        <v>50</v>
      </c>
      <c r="E25" s="514" t="s">
        <v>50</v>
      </c>
      <c r="F25" s="522" t="s">
        <v>50</v>
      </c>
      <c r="G25" s="522" t="s">
        <v>50</v>
      </c>
      <c r="H25" s="75" t="s">
        <v>50</v>
      </c>
      <c r="I25" s="75">
        <v>115</v>
      </c>
      <c r="J25" s="75">
        <v>3165</v>
      </c>
      <c r="K25" s="277">
        <v>204</v>
      </c>
      <c r="L25" s="75" t="s">
        <v>50</v>
      </c>
      <c r="M25" s="291">
        <f t="shared" si="2"/>
        <v>3631</v>
      </c>
      <c r="N25" s="295"/>
    </row>
    <row r="26" spans="1:14" s="272" customFormat="1" ht="21" customHeight="1">
      <c r="A26" s="292" t="s">
        <v>122</v>
      </c>
      <c r="B26" s="514" t="s">
        <v>50</v>
      </c>
      <c r="C26" s="514" t="s">
        <v>50</v>
      </c>
      <c r="D26" s="514" t="s">
        <v>50</v>
      </c>
      <c r="E26" s="514" t="s">
        <v>50</v>
      </c>
      <c r="F26" s="522" t="s">
        <v>50</v>
      </c>
      <c r="G26" s="522" t="s">
        <v>50</v>
      </c>
      <c r="H26" s="75" t="s">
        <v>50</v>
      </c>
      <c r="I26" s="75" t="s">
        <v>50</v>
      </c>
      <c r="J26" s="75" t="s">
        <v>50</v>
      </c>
      <c r="K26" s="75" t="s">
        <v>50</v>
      </c>
      <c r="L26" s="293">
        <v>1968</v>
      </c>
      <c r="M26" s="296">
        <f t="shared" si="2"/>
        <v>1968</v>
      </c>
      <c r="N26" s="295"/>
    </row>
    <row r="27" spans="1:14" s="272" customFormat="1" ht="21" customHeight="1">
      <c r="A27" s="289" t="s">
        <v>23</v>
      </c>
      <c r="B27" s="512">
        <v>164</v>
      </c>
      <c r="C27" s="514" t="s">
        <v>50</v>
      </c>
      <c r="D27" s="514" t="s">
        <v>50</v>
      </c>
      <c r="E27" s="514" t="s">
        <v>50</v>
      </c>
      <c r="F27" s="523">
        <v>1322</v>
      </c>
      <c r="G27" s="522">
        <v>6</v>
      </c>
      <c r="H27" s="75" t="s">
        <v>50</v>
      </c>
      <c r="I27" s="75" t="s">
        <v>50</v>
      </c>
      <c r="J27" s="75" t="s">
        <v>50</v>
      </c>
      <c r="K27" s="75" t="s">
        <v>50</v>
      </c>
      <c r="L27" s="294">
        <v>649</v>
      </c>
      <c r="M27" s="291">
        <f t="shared" si="2"/>
        <v>2141</v>
      </c>
      <c r="N27" s="295"/>
    </row>
    <row r="28" spans="1:14" s="272" customFormat="1" ht="21" customHeight="1">
      <c r="A28" s="289" t="s">
        <v>209</v>
      </c>
      <c r="B28" s="514" t="s">
        <v>50</v>
      </c>
      <c r="C28" s="514" t="s">
        <v>50</v>
      </c>
      <c r="D28" s="514" t="s">
        <v>50</v>
      </c>
      <c r="E28" s="514" t="s">
        <v>50</v>
      </c>
      <c r="F28" s="522" t="s">
        <v>50</v>
      </c>
      <c r="G28" s="522" t="s">
        <v>50</v>
      </c>
      <c r="H28" s="75" t="s">
        <v>50</v>
      </c>
      <c r="I28" s="75" t="s">
        <v>50</v>
      </c>
      <c r="J28" s="75" t="s">
        <v>50</v>
      </c>
      <c r="K28" s="75" t="s">
        <v>50</v>
      </c>
      <c r="L28" s="294">
        <v>32</v>
      </c>
      <c r="M28" s="291">
        <f t="shared" si="2"/>
        <v>32</v>
      </c>
      <c r="N28" s="295"/>
    </row>
    <row r="29" spans="1:14" s="272" customFormat="1" ht="21" customHeight="1">
      <c r="A29" s="289" t="s">
        <v>97</v>
      </c>
      <c r="B29" s="514" t="s">
        <v>50</v>
      </c>
      <c r="C29" s="514" t="s">
        <v>50</v>
      </c>
      <c r="D29" s="514" t="s">
        <v>50</v>
      </c>
      <c r="E29" s="514" t="s">
        <v>50</v>
      </c>
      <c r="F29" s="522" t="s">
        <v>50</v>
      </c>
      <c r="G29" s="522" t="s">
        <v>50</v>
      </c>
      <c r="H29" s="75" t="s">
        <v>50</v>
      </c>
      <c r="I29" s="75" t="s">
        <v>50</v>
      </c>
      <c r="J29" s="75" t="s">
        <v>50</v>
      </c>
      <c r="K29" s="75" t="s">
        <v>50</v>
      </c>
      <c r="L29" s="294">
        <v>39</v>
      </c>
      <c r="M29" s="291">
        <f t="shared" si="2"/>
        <v>39</v>
      </c>
      <c r="N29" s="295"/>
    </row>
    <row r="30" spans="1:14" s="272" customFormat="1" ht="21" customHeight="1">
      <c r="A30" s="289" t="s">
        <v>19</v>
      </c>
      <c r="B30" s="514" t="s">
        <v>50</v>
      </c>
      <c r="C30" s="514" t="s">
        <v>50</v>
      </c>
      <c r="D30" s="514" t="s">
        <v>50</v>
      </c>
      <c r="E30" s="514" t="s">
        <v>50</v>
      </c>
      <c r="F30" s="522" t="s">
        <v>50</v>
      </c>
      <c r="G30" s="522" t="s">
        <v>50</v>
      </c>
      <c r="H30" s="75" t="s">
        <v>50</v>
      </c>
      <c r="I30" s="75" t="s">
        <v>50</v>
      </c>
      <c r="J30" s="75" t="s">
        <v>50</v>
      </c>
      <c r="K30" s="75" t="s">
        <v>50</v>
      </c>
      <c r="L30" s="277" t="s">
        <v>50</v>
      </c>
      <c r="M30" s="291" t="s">
        <v>50</v>
      </c>
      <c r="N30" s="295"/>
    </row>
    <row r="31" spans="1:14" s="272" customFormat="1" ht="21" customHeight="1">
      <c r="A31" s="289" t="s">
        <v>29</v>
      </c>
      <c r="B31" s="512">
        <v>9</v>
      </c>
      <c r="C31" s="514" t="s">
        <v>50</v>
      </c>
      <c r="D31" s="514" t="s">
        <v>50</v>
      </c>
      <c r="E31" s="514" t="s">
        <v>50</v>
      </c>
      <c r="F31" s="524">
        <v>7</v>
      </c>
      <c r="G31" s="522" t="s">
        <v>50</v>
      </c>
      <c r="H31" s="75" t="s">
        <v>50</v>
      </c>
      <c r="I31" s="75" t="s">
        <v>50</v>
      </c>
      <c r="J31" s="75" t="s">
        <v>50</v>
      </c>
      <c r="K31" s="75" t="s">
        <v>50</v>
      </c>
      <c r="L31" s="294">
        <v>63</v>
      </c>
      <c r="M31" s="291">
        <f aca="true" t="shared" si="3" ref="M31:M37">SUM(B31:L31)</f>
        <v>79</v>
      </c>
      <c r="N31" s="295"/>
    </row>
    <row r="32" spans="1:14" s="272" customFormat="1" ht="21" customHeight="1">
      <c r="A32" s="289" t="s">
        <v>77</v>
      </c>
      <c r="B32" s="512">
        <v>1232</v>
      </c>
      <c r="C32" s="514">
        <v>1688</v>
      </c>
      <c r="D32" s="515">
        <v>872</v>
      </c>
      <c r="E32" s="514">
        <v>94</v>
      </c>
      <c r="F32" s="522" t="s">
        <v>50</v>
      </c>
      <c r="G32" s="522" t="s">
        <v>50</v>
      </c>
      <c r="H32" s="75" t="s">
        <v>50</v>
      </c>
      <c r="I32" s="75">
        <v>331</v>
      </c>
      <c r="J32" s="75" t="s">
        <v>50</v>
      </c>
      <c r="K32" s="75" t="s">
        <v>50</v>
      </c>
      <c r="L32" s="277" t="s">
        <v>50</v>
      </c>
      <c r="M32" s="291">
        <f t="shared" si="3"/>
        <v>4217</v>
      </c>
      <c r="N32" s="295"/>
    </row>
    <row r="33" spans="1:14" s="272" customFormat="1" ht="21" customHeight="1">
      <c r="A33" s="289" t="s">
        <v>210</v>
      </c>
      <c r="B33" s="514" t="s">
        <v>50</v>
      </c>
      <c r="C33" s="514" t="s">
        <v>50</v>
      </c>
      <c r="D33" s="514" t="s">
        <v>50</v>
      </c>
      <c r="E33" s="514" t="s">
        <v>50</v>
      </c>
      <c r="F33" s="522" t="s">
        <v>50</v>
      </c>
      <c r="G33" s="522" t="s">
        <v>50</v>
      </c>
      <c r="H33" s="75" t="s">
        <v>50</v>
      </c>
      <c r="I33" s="75" t="s">
        <v>50</v>
      </c>
      <c r="J33" s="75" t="s">
        <v>50</v>
      </c>
      <c r="K33" s="75" t="s">
        <v>50</v>
      </c>
      <c r="L33" s="294">
        <v>26</v>
      </c>
      <c r="M33" s="291">
        <f t="shared" si="3"/>
        <v>26</v>
      </c>
      <c r="N33" s="295"/>
    </row>
    <row r="34" spans="1:14" s="272" customFormat="1" ht="21" customHeight="1">
      <c r="A34" s="289" t="s">
        <v>21</v>
      </c>
      <c r="B34" s="512">
        <v>75</v>
      </c>
      <c r="C34" s="514" t="s">
        <v>50</v>
      </c>
      <c r="D34" s="514" t="s">
        <v>50</v>
      </c>
      <c r="E34" s="514" t="s">
        <v>50</v>
      </c>
      <c r="F34" s="523">
        <v>168</v>
      </c>
      <c r="G34" s="522">
        <v>2</v>
      </c>
      <c r="H34" s="75">
        <v>835</v>
      </c>
      <c r="I34" s="75" t="s">
        <v>50</v>
      </c>
      <c r="J34" s="75" t="s">
        <v>50</v>
      </c>
      <c r="K34" s="75" t="s">
        <v>50</v>
      </c>
      <c r="L34" s="294">
        <v>36</v>
      </c>
      <c r="M34" s="291">
        <f t="shared" si="3"/>
        <v>1116</v>
      </c>
      <c r="N34" s="295"/>
    </row>
    <row r="35" spans="1:14" s="272" customFormat="1" ht="21" customHeight="1">
      <c r="A35" s="289" t="s">
        <v>39</v>
      </c>
      <c r="B35" s="512">
        <v>147</v>
      </c>
      <c r="C35" s="514">
        <v>1635</v>
      </c>
      <c r="D35" s="514" t="s">
        <v>50</v>
      </c>
      <c r="E35" s="514" t="s">
        <v>50</v>
      </c>
      <c r="F35" s="522" t="s">
        <v>50</v>
      </c>
      <c r="G35" s="522" t="s">
        <v>50</v>
      </c>
      <c r="H35" s="75" t="s">
        <v>50</v>
      </c>
      <c r="I35" s="75" t="s">
        <v>50</v>
      </c>
      <c r="J35" s="75" t="s">
        <v>50</v>
      </c>
      <c r="K35" s="75" t="s">
        <v>50</v>
      </c>
      <c r="L35" s="277" t="s">
        <v>50</v>
      </c>
      <c r="M35" s="291">
        <f t="shared" si="3"/>
        <v>1782</v>
      </c>
      <c r="N35" s="295"/>
    </row>
    <row r="36" spans="1:14" s="272" customFormat="1" ht="21" customHeight="1">
      <c r="A36" s="289" t="s">
        <v>65</v>
      </c>
      <c r="B36" s="514" t="s">
        <v>50</v>
      </c>
      <c r="C36" s="514" t="s">
        <v>50</v>
      </c>
      <c r="D36" s="514" t="s">
        <v>50</v>
      </c>
      <c r="E36" s="514" t="s">
        <v>50</v>
      </c>
      <c r="F36" s="523">
        <v>8</v>
      </c>
      <c r="G36" s="522" t="s">
        <v>50</v>
      </c>
      <c r="H36" s="75" t="s">
        <v>50</v>
      </c>
      <c r="I36" s="75" t="s">
        <v>50</v>
      </c>
      <c r="J36" s="75" t="s">
        <v>50</v>
      </c>
      <c r="K36" s="75" t="s">
        <v>50</v>
      </c>
      <c r="L36" s="277" t="s">
        <v>50</v>
      </c>
      <c r="M36" s="291">
        <f t="shared" si="3"/>
        <v>8</v>
      </c>
      <c r="N36" s="295"/>
    </row>
    <row r="37" spans="1:14" s="272" customFormat="1" ht="21" customHeight="1" thickBot="1">
      <c r="A37" s="298" t="s">
        <v>199</v>
      </c>
      <c r="B37" s="512">
        <v>1825</v>
      </c>
      <c r="C37" s="516">
        <v>2545</v>
      </c>
      <c r="D37" s="517">
        <v>10</v>
      </c>
      <c r="E37" s="514" t="s">
        <v>50</v>
      </c>
      <c r="F37" s="523">
        <v>173</v>
      </c>
      <c r="G37" s="522">
        <v>12</v>
      </c>
      <c r="H37" s="75">
        <v>137</v>
      </c>
      <c r="I37" s="75">
        <v>91</v>
      </c>
      <c r="J37" s="300">
        <v>2365</v>
      </c>
      <c r="K37" s="75" t="s">
        <v>50</v>
      </c>
      <c r="L37" s="301">
        <v>102</v>
      </c>
      <c r="M37" s="291">
        <f t="shared" si="3"/>
        <v>7260</v>
      </c>
      <c r="N37" s="295"/>
    </row>
    <row r="38" spans="1:14" s="272" customFormat="1" ht="26.25" customHeight="1" thickBot="1" thickTop="1">
      <c r="A38" s="302" t="s">
        <v>90</v>
      </c>
      <c r="B38" s="518">
        <f aca="true" t="shared" si="4" ref="B38:M38">SUM(B8:B37)</f>
        <v>39857</v>
      </c>
      <c r="C38" s="519">
        <f t="shared" si="4"/>
        <v>53909</v>
      </c>
      <c r="D38" s="519">
        <f t="shared" si="4"/>
        <v>9619</v>
      </c>
      <c r="E38" s="519">
        <f t="shared" si="4"/>
        <v>5292</v>
      </c>
      <c r="F38" s="525">
        <f t="shared" si="4"/>
        <v>3534</v>
      </c>
      <c r="G38" s="525">
        <f t="shared" si="4"/>
        <v>152</v>
      </c>
      <c r="H38" s="278">
        <f t="shared" si="4"/>
        <v>3037</v>
      </c>
      <c r="I38" s="278">
        <f t="shared" si="4"/>
        <v>1992</v>
      </c>
      <c r="J38" s="278">
        <f t="shared" si="4"/>
        <v>30571</v>
      </c>
      <c r="K38" s="278">
        <f t="shared" si="4"/>
        <v>4045</v>
      </c>
      <c r="L38" s="279">
        <f t="shared" si="4"/>
        <v>6289</v>
      </c>
      <c r="M38" s="303">
        <f t="shared" si="4"/>
        <v>158297</v>
      </c>
      <c r="N38" s="295"/>
    </row>
    <row r="39" ht="15.75" thickTop="1">
      <c r="B39" s="304"/>
    </row>
    <row r="60" ht="15">
      <c r="E60" s="370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7">
        <v>72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</row>
    <row r="2" spans="1:22" ht="15">
      <c r="A2" s="526" t="s">
        <v>299</v>
      </c>
      <c r="B2" s="526"/>
      <c r="C2" s="526"/>
      <c r="D2" s="526"/>
      <c r="E2" s="527"/>
      <c r="F2" s="527"/>
      <c r="G2" s="527"/>
      <c r="H2" s="527"/>
      <c r="I2" s="527"/>
      <c r="J2" s="527"/>
      <c r="K2" s="527"/>
      <c r="L2" s="738"/>
      <c r="M2" s="738"/>
      <c r="N2" s="600"/>
      <c r="O2" s="527"/>
      <c r="P2" s="527"/>
      <c r="Q2" s="527"/>
      <c r="R2" s="527"/>
      <c r="S2" s="527"/>
      <c r="T2" s="527"/>
      <c r="U2" s="527"/>
      <c r="V2" s="527"/>
    </row>
    <row r="3" spans="1:22" ht="14.25">
      <c r="A3" s="528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</row>
    <row r="4" spans="1:22" ht="27">
      <c r="A4" s="739" t="s">
        <v>300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</row>
    <row r="5" spans="1:22" ht="20.25">
      <c r="A5" s="740" t="s">
        <v>101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</row>
    <row r="6" spans="1:22" ht="15" thickBo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741" t="s">
        <v>135</v>
      </c>
      <c r="U6" s="741"/>
      <c r="V6" s="741"/>
    </row>
    <row r="7" spans="1:22" ht="27" thickBot="1" thickTop="1">
      <c r="A7" s="742" t="s">
        <v>102</v>
      </c>
      <c r="B7" s="744" t="s">
        <v>259</v>
      </c>
      <c r="C7" s="732"/>
      <c r="D7" s="745"/>
      <c r="E7" s="529" t="s">
        <v>260</v>
      </c>
      <c r="F7" s="744" t="s">
        <v>262</v>
      </c>
      <c r="G7" s="731"/>
      <c r="H7" s="731"/>
      <c r="I7" s="731"/>
      <c r="J7" s="746" t="s">
        <v>261</v>
      </c>
      <c r="K7" s="747"/>
      <c r="L7" s="748" t="s">
        <v>301</v>
      </c>
      <c r="M7" s="749"/>
      <c r="N7" s="749"/>
      <c r="O7" s="749"/>
      <c r="P7" s="749"/>
      <c r="Q7" s="749"/>
      <c r="R7" s="750"/>
      <c r="S7" s="731" t="s">
        <v>302</v>
      </c>
      <c r="T7" s="732"/>
      <c r="U7" s="733"/>
      <c r="V7" s="734" t="s">
        <v>90</v>
      </c>
    </row>
    <row r="8" spans="1:22" ht="66.75" thickBot="1" thickTop="1">
      <c r="A8" s="743"/>
      <c r="B8" s="530" t="s">
        <v>154</v>
      </c>
      <c r="C8" s="531" t="s">
        <v>303</v>
      </c>
      <c r="D8" s="532" t="s">
        <v>304</v>
      </c>
      <c r="E8" s="533" t="s">
        <v>168</v>
      </c>
      <c r="F8" s="530" t="s">
        <v>305</v>
      </c>
      <c r="G8" s="586" t="s">
        <v>319</v>
      </c>
      <c r="H8" s="531" t="s">
        <v>306</v>
      </c>
      <c r="I8" s="532" t="s">
        <v>307</v>
      </c>
      <c r="J8" s="530" t="s">
        <v>310</v>
      </c>
      <c r="K8" s="535" t="s">
        <v>311</v>
      </c>
      <c r="L8" s="530" t="s">
        <v>178</v>
      </c>
      <c r="M8" s="531" t="s">
        <v>179</v>
      </c>
      <c r="N8" s="531" t="s">
        <v>312</v>
      </c>
      <c r="O8" s="531" t="s">
        <v>180</v>
      </c>
      <c r="P8" s="531" t="s">
        <v>313</v>
      </c>
      <c r="Q8" s="532" t="s">
        <v>314</v>
      </c>
      <c r="R8" s="534" t="s">
        <v>184</v>
      </c>
      <c r="S8" s="536" t="s">
        <v>315</v>
      </c>
      <c r="T8" s="531" t="s">
        <v>172</v>
      </c>
      <c r="U8" s="532" t="s">
        <v>170</v>
      </c>
      <c r="V8" s="735"/>
    </row>
    <row r="9" spans="1:22" ht="15.75" thickTop="1">
      <c r="A9" s="537" t="s">
        <v>38</v>
      </c>
      <c r="B9" s="538" t="s">
        <v>50</v>
      </c>
      <c r="C9" s="539" t="s">
        <v>50</v>
      </c>
      <c r="D9" s="540">
        <v>124</v>
      </c>
      <c r="E9" s="541" t="s">
        <v>50</v>
      </c>
      <c r="F9" s="538">
        <v>159</v>
      </c>
      <c r="G9" s="587">
        <f aca="true" t="shared" si="0" ref="G9:G20">+I25+J25</f>
        <v>244</v>
      </c>
      <c r="H9" s="539">
        <v>243</v>
      </c>
      <c r="I9" s="542" t="s">
        <v>50</v>
      </c>
      <c r="J9" s="538" t="s">
        <v>50</v>
      </c>
      <c r="K9" s="543">
        <v>61</v>
      </c>
      <c r="L9" s="538" t="s">
        <v>50</v>
      </c>
      <c r="M9" s="539" t="s">
        <v>50</v>
      </c>
      <c r="N9" s="545">
        <v>316</v>
      </c>
      <c r="O9" s="544" t="s">
        <v>50</v>
      </c>
      <c r="P9" s="539">
        <v>598</v>
      </c>
      <c r="Q9" s="542" t="s">
        <v>50</v>
      </c>
      <c r="R9" s="546" t="s">
        <v>50</v>
      </c>
      <c r="S9" s="547" t="s">
        <v>50</v>
      </c>
      <c r="T9" s="547" t="s">
        <v>50</v>
      </c>
      <c r="U9" s="547" t="s">
        <v>50</v>
      </c>
      <c r="V9" s="541">
        <f aca="true" t="shared" si="1" ref="V9:V20">SUM(B9:U9)</f>
        <v>1745</v>
      </c>
    </row>
    <row r="10" spans="1:22" ht="15">
      <c r="A10" s="548" t="s">
        <v>40</v>
      </c>
      <c r="B10" s="549">
        <v>589</v>
      </c>
      <c r="C10" s="550">
        <v>1299</v>
      </c>
      <c r="D10" s="551">
        <v>2071</v>
      </c>
      <c r="E10" s="552">
        <v>297</v>
      </c>
      <c r="F10" s="553">
        <v>1416</v>
      </c>
      <c r="G10" s="588">
        <f t="shared" si="0"/>
        <v>2336</v>
      </c>
      <c r="H10" s="554">
        <v>1851</v>
      </c>
      <c r="I10" s="551">
        <v>5505</v>
      </c>
      <c r="J10" s="549">
        <v>235</v>
      </c>
      <c r="K10" s="555">
        <v>652</v>
      </c>
      <c r="L10" s="553">
        <v>2122</v>
      </c>
      <c r="M10" s="554">
        <v>3918</v>
      </c>
      <c r="N10" s="550">
        <v>831</v>
      </c>
      <c r="O10" s="556">
        <v>923</v>
      </c>
      <c r="P10" s="554">
        <v>2073</v>
      </c>
      <c r="Q10" s="551">
        <v>422</v>
      </c>
      <c r="R10" s="546">
        <v>30</v>
      </c>
      <c r="S10" s="557">
        <v>322</v>
      </c>
      <c r="T10" s="550">
        <v>653</v>
      </c>
      <c r="U10" s="546">
        <v>329</v>
      </c>
      <c r="V10" s="558">
        <f t="shared" si="1"/>
        <v>27874</v>
      </c>
    </row>
    <row r="11" spans="1:22" ht="15">
      <c r="A11" s="537" t="s">
        <v>45</v>
      </c>
      <c r="B11" s="553" t="s">
        <v>50</v>
      </c>
      <c r="C11" s="550">
        <v>254</v>
      </c>
      <c r="D11" s="559">
        <v>382</v>
      </c>
      <c r="E11" s="558" t="s">
        <v>50</v>
      </c>
      <c r="F11" s="553" t="s">
        <v>50</v>
      </c>
      <c r="G11" s="588">
        <f t="shared" si="0"/>
        <v>0</v>
      </c>
      <c r="H11" s="550" t="s">
        <v>50</v>
      </c>
      <c r="I11" s="559" t="s">
        <v>50</v>
      </c>
      <c r="J11" s="553" t="s">
        <v>50</v>
      </c>
      <c r="K11" s="546" t="s">
        <v>50</v>
      </c>
      <c r="L11" s="549" t="s">
        <v>50</v>
      </c>
      <c r="M11" s="550" t="s">
        <v>50</v>
      </c>
      <c r="N11" s="550" t="s">
        <v>50</v>
      </c>
      <c r="O11" s="560" t="s">
        <v>50</v>
      </c>
      <c r="P11" s="550" t="s">
        <v>50</v>
      </c>
      <c r="Q11" s="551" t="s">
        <v>50</v>
      </c>
      <c r="R11" s="546" t="s">
        <v>50</v>
      </c>
      <c r="S11" s="557" t="s">
        <v>50</v>
      </c>
      <c r="T11" s="550" t="s">
        <v>50</v>
      </c>
      <c r="U11" s="546" t="s">
        <v>50</v>
      </c>
      <c r="V11" s="558">
        <f t="shared" si="1"/>
        <v>636</v>
      </c>
    </row>
    <row r="12" spans="1:22" ht="15">
      <c r="A12" s="537" t="s">
        <v>76</v>
      </c>
      <c r="B12" s="553" t="s">
        <v>50</v>
      </c>
      <c r="C12" s="550">
        <v>492</v>
      </c>
      <c r="D12" s="551">
        <v>502</v>
      </c>
      <c r="E12" s="558" t="s">
        <v>50</v>
      </c>
      <c r="F12" s="553">
        <v>629</v>
      </c>
      <c r="G12" s="588">
        <f t="shared" si="0"/>
        <v>399</v>
      </c>
      <c r="H12" s="554">
        <v>623</v>
      </c>
      <c r="I12" s="551">
        <v>2008</v>
      </c>
      <c r="J12" s="553" t="s">
        <v>50</v>
      </c>
      <c r="K12" s="555">
        <v>146</v>
      </c>
      <c r="L12" s="553">
        <v>373</v>
      </c>
      <c r="M12" s="554">
        <v>683</v>
      </c>
      <c r="N12" s="550">
        <v>617</v>
      </c>
      <c r="O12" s="560">
        <v>407</v>
      </c>
      <c r="P12" s="554">
        <v>358</v>
      </c>
      <c r="Q12" s="551">
        <v>358</v>
      </c>
      <c r="R12" s="546" t="s">
        <v>50</v>
      </c>
      <c r="S12" s="557">
        <v>170</v>
      </c>
      <c r="T12" s="550">
        <v>47</v>
      </c>
      <c r="U12" s="546">
        <v>88</v>
      </c>
      <c r="V12" s="558">
        <f t="shared" si="1"/>
        <v>7900</v>
      </c>
    </row>
    <row r="13" spans="1:22" ht="15">
      <c r="A13" s="537" t="s">
        <v>316</v>
      </c>
      <c r="B13" s="553" t="s">
        <v>50</v>
      </c>
      <c r="C13" s="554" t="s">
        <v>50</v>
      </c>
      <c r="D13" s="559" t="s">
        <v>50</v>
      </c>
      <c r="E13" s="558" t="s">
        <v>50</v>
      </c>
      <c r="F13" s="557" t="s">
        <v>50</v>
      </c>
      <c r="G13" s="588">
        <f t="shared" si="0"/>
        <v>47</v>
      </c>
      <c r="H13" s="554">
        <v>108</v>
      </c>
      <c r="I13" s="559" t="s">
        <v>50</v>
      </c>
      <c r="J13" s="553" t="s">
        <v>50</v>
      </c>
      <c r="K13" s="555">
        <v>32</v>
      </c>
      <c r="L13" s="557" t="s">
        <v>50</v>
      </c>
      <c r="M13" s="554" t="s">
        <v>50</v>
      </c>
      <c r="N13" s="550">
        <v>44</v>
      </c>
      <c r="O13" s="554" t="s">
        <v>50</v>
      </c>
      <c r="P13" s="554" t="s">
        <v>50</v>
      </c>
      <c r="Q13" s="559">
        <v>119</v>
      </c>
      <c r="R13" s="546" t="s">
        <v>50</v>
      </c>
      <c r="S13" s="561" t="s">
        <v>50</v>
      </c>
      <c r="T13" s="561" t="s">
        <v>50</v>
      </c>
      <c r="U13" s="561" t="s">
        <v>50</v>
      </c>
      <c r="V13" s="558">
        <f t="shared" si="1"/>
        <v>350</v>
      </c>
    </row>
    <row r="14" spans="1:22" ht="15">
      <c r="A14" s="537" t="s">
        <v>317</v>
      </c>
      <c r="B14" s="553" t="s">
        <v>50</v>
      </c>
      <c r="C14" s="550" t="s">
        <v>50</v>
      </c>
      <c r="D14" s="559" t="s">
        <v>50</v>
      </c>
      <c r="E14" s="558" t="s">
        <v>50</v>
      </c>
      <c r="F14" s="557" t="s">
        <v>50</v>
      </c>
      <c r="G14" s="588">
        <f t="shared" si="0"/>
        <v>0</v>
      </c>
      <c r="H14" s="554" t="s">
        <v>50</v>
      </c>
      <c r="I14" s="551">
        <v>278</v>
      </c>
      <c r="J14" s="553" t="s">
        <v>50</v>
      </c>
      <c r="K14" s="555">
        <v>78</v>
      </c>
      <c r="L14" s="553">
        <v>98</v>
      </c>
      <c r="M14" s="554">
        <v>187</v>
      </c>
      <c r="N14" s="550">
        <v>401</v>
      </c>
      <c r="O14" s="554" t="s">
        <v>50</v>
      </c>
      <c r="P14" s="554">
        <v>252</v>
      </c>
      <c r="Q14" s="551">
        <v>160</v>
      </c>
      <c r="R14" s="546" t="s">
        <v>50</v>
      </c>
      <c r="S14" s="561" t="s">
        <v>50</v>
      </c>
      <c r="T14" s="561" t="s">
        <v>50</v>
      </c>
      <c r="U14" s="561" t="s">
        <v>50</v>
      </c>
      <c r="V14" s="558">
        <f t="shared" si="1"/>
        <v>1454</v>
      </c>
    </row>
    <row r="15" spans="1:22" ht="15">
      <c r="A15" s="537" t="s">
        <v>66</v>
      </c>
      <c r="B15" s="553" t="s">
        <v>50</v>
      </c>
      <c r="C15" s="554" t="s">
        <v>50</v>
      </c>
      <c r="D15" s="551" t="s">
        <v>50</v>
      </c>
      <c r="E15" s="552">
        <v>127</v>
      </c>
      <c r="F15" s="553" t="s">
        <v>50</v>
      </c>
      <c r="G15" s="588">
        <f t="shared" si="0"/>
        <v>0</v>
      </c>
      <c r="H15" s="554" t="s">
        <v>50</v>
      </c>
      <c r="I15" s="559" t="s">
        <v>50</v>
      </c>
      <c r="J15" s="553" t="s">
        <v>50</v>
      </c>
      <c r="K15" s="546" t="s">
        <v>50</v>
      </c>
      <c r="L15" s="549" t="s">
        <v>50</v>
      </c>
      <c r="M15" s="554" t="s">
        <v>50</v>
      </c>
      <c r="N15" s="550" t="s">
        <v>50</v>
      </c>
      <c r="O15" s="554" t="s">
        <v>50</v>
      </c>
      <c r="P15" s="550" t="s">
        <v>50</v>
      </c>
      <c r="Q15" s="551" t="s">
        <v>50</v>
      </c>
      <c r="R15" s="546" t="s">
        <v>50</v>
      </c>
      <c r="S15" s="561" t="s">
        <v>50</v>
      </c>
      <c r="T15" s="561" t="s">
        <v>50</v>
      </c>
      <c r="U15" s="561" t="s">
        <v>50</v>
      </c>
      <c r="V15" s="558">
        <f t="shared" si="1"/>
        <v>127</v>
      </c>
    </row>
    <row r="16" spans="1:22" ht="15">
      <c r="A16" s="537" t="s">
        <v>75</v>
      </c>
      <c r="B16" s="549">
        <v>156</v>
      </c>
      <c r="C16" s="550">
        <v>546</v>
      </c>
      <c r="D16" s="551">
        <v>745</v>
      </c>
      <c r="E16" s="552">
        <v>34</v>
      </c>
      <c r="F16" s="553">
        <v>1203</v>
      </c>
      <c r="G16" s="588">
        <f t="shared" si="0"/>
        <v>1133</v>
      </c>
      <c r="H16" s="554">
        <v>972</v>
      </c>
      <c r="I16" s="551">
        <v>3477</v>
      </c>
      <c r="J16" s="549">
        <v>49</v>
      </c>
      <c r="K16" s="555">
        <v>100</v>
      </c>
      <c r="L16" s="553">
        <v>946</v>
      </c>
      <c r="M16" s="554">
        <v>1737</v>
      </c>
      <c r="N16" s="550">
        <v>701</v>
      </c>
      <c r="O16" s="560">
        <v>738</v>
      </c>
      <c r="P16" s="554">
        <v>578</v>
      </c>
      <c r="Q16" s="559">
        <v>219</v>
      </c>
      <c r="R16" s="546" t="s">
        <v>50</v>
      </c>
      <c r="S16" s="561" t="s">
        <v>50</v>
      </c>
      <c r="T16" s="550">
        <v>88</v>
      </c>
      <c r="U16" s="555" t="s">
        <v>50</v>
      </c>
      <c r="V16" s="558">
        <f t="shared" si="1"/>
        <v>13422</v>
      </c>
    </row>
    <row r="17" spans="1:22" ht="15">
      <c r="A17" s="537" t="s">
        <v>31</v>
      </c>
      <c r="B17" s="549">
        <v>218</v>
      </c>
      <c r="C17" s="550">
        <v>310</v>
      </c>
      <c r="D17" s="551">
        <v>549</v>
      </c>
      <c r="E17" s="558" t="s">
        <v>50</v>
      </c>
      <c r="F17" s="561" t="s">
        <v>50</v>
      </c>
      <c r="G17" s="588">
        <f t="shared" si="0"/>
        <v>58</v>
      </c>
      <c r="H17" s="554" t="s">
        <v>50</v>
      </c>
      <c r="I17" s="559" t="s">
        <v>50</v>
      </c>
      <c r="J17" s="549">
        <v>13</v>
      </c>
      <c r="K17" s="555">
        <v>110</v>
      </c>
      <c r="L17" s="553" t="s">
        <v>50</v>
      </c>
      <c r="M17" s="550" t="s">
        <v>50</v>
      </c>
      <c r="N17" s="550">
        <v>485</v>
      </c>
      <c r="O17" s="560">
        <v>152</v>
      </c>
      <c r="P17" s="554">
        <v>269</v>
      </c>
      <c r="Q17" s="551">
        <v>225</v>
      </c>
      <c r="R17" s="546" t="s">
        <v>50</v>
      </c>
      <c r="S17" s="557">
        <v>294</v>
      </c>
      <c r="T17" s="550">
        <v>136</v>
      </c>
      <c r="U17" s="546">
        <v>98</v>
      </c>
      <c r="V17" s="558">
        <f t="shared" si="1"/>
        <v>2917</v>
      </c>
    </row>
    <row r="18" spans="1:22" ht="15">
      <c r="A18" s="537" t="s">
        <v>19</v>
      </c>
      <c r="B18" s="561" t="s">
        <v>50</v>
      </c>
      <c r="C18" s="550">
        <v>369</v>
      </c>
      <c r="D18" s="551">
        <v>386</v>
      </c>
      <c r="E18" s="558" t="s">
        <v>50</v>
      </c>
      <c r="F18" s="553" t="s">
        <v>50</v>
      </c>
      <c r="G18" s="588">
        <f t="shared" si="0"/>
        <v>49</v>
      </c>
      <c r="H18" s="554" t="s">
        <v>50</v>
      </c>
      <c r="I18" s="551">
        <v>181</v>
      </c>
      <c r="J18" s="553" t="s">
        <v>50</v>
      </c>
      <c r="K18" s="555" t="s">
        <v>50</v>
      </c>
      <c r="L18" s="553" t="s">
        <v>50</v>
      </c>
      <c r="M18" s="550" t="s">
        <v>50</v>
      </c>
      <c r="N18" s="550">
        <v>55</v>
      </c>
      <c r="O18" s="560">
        <v>245</v>
      </c>
      <c r="P18" s="554">
        <v>610</v>
      </c>
      <c r="Q18" s="551">
        <v>126</v>
      </c>
      <c r="R18" s="546" t="s">
        <v>50</v>
      </c>
      <c r="S18" s="557">
        <v>64</v>
      </c>
      <c r="T18" s="550">
        <v>26</v>
      </c>
      <c r="U18" s="555" t="s">
        <v>50</v>
      </c>
      <c r="V18" s="558">
        <f t="shared" si="1"/>
        <v>2111</v>
      </c>
    </row>
    <row r="19" spans="1:22" ht="15">
      <c r="A19" s="562" t="s">
        <v>77</v>
      </c>
      <c r="B19" s="549">
        <v>429</v>
      </c>
      <c r="C19" s="550">
        <v>1412</v>
      </c>
      <c r="D19" s="551">
        <v>2579</v>
      </c>
      <c r="E19" s="552">
        <v>1647</v>
      </c>
      <c r="F19" s="553">
        <v>599</v>
      </c>
      <c r="G19" s="588">
        <f t="shared" si="0"/>
        <v>1410</v>
      </c>
      <c r="H19" s="554">
        <v>565</v>
      </c>
      <c r="I19" s="551">
        <v>3929</v>
      </c>
      <c r="J19" s="549">
        <v>471</v>
      </c>
      <c r="K19" s="555">
        <v>1725</v>
      </c>
      <c r="L19" s="553">
        <v>254</v>
      </c>
      <c r="M19" s="554">
        <v>282</v>
      </c>
      <c r="N19" s="550">
        <v>765</v>
      </c>
      <c r="O19" s="560">
        <v>927</v>
      </c>
      <c r="P19" s="554">
        <v>800</v>
      </c>
      <c r="Q19" s="551">
        <v>1035</v>
      </c>
      <c r="R19" s="546">
        <v>235</v>
      </c>
      <c r="S19" s="557">
        <v>1553</v>
      </c>
      <c r="T19" s="550">
        <v>1700</v>
      </c>
      <c r="U19" s="555" t="s">
        <v>50</v>
      </c>
      <c r="V19" s="558">
        <f t="shared" si="1"/>
        <v>22317</v>
      </c>
    </row>
    <row r="20" spans="1:22" ht="15.75" thickBot="1">
      <c r="A20" s="537" t="s">
        <v>89</v>
      </c>
      <c r="B20" s="563">
        <v>94</v>
      </c>
      <c r="C20" s="564">
        <v>198</v>
      </c>
      <c r="D20" s="565">
        <v>242</v>
      </c>
      <c r="E20" s="566" t="s">
        <v>50</v>
      </c>
      <c r="F20" s="567">
        <v>363</v>
      </c>
      <c r="G20" s="589">
        <f t="shared" si="0"/>
        <v>536</v>
      </c>
      <c r="H20" s="568">
        <v>346</v>
      </c>
      <c r="I20" s="569" t="s">
        <v>50</v>
      </c>
      <c r="J20" s="563">
        <v>32</v>
      </c>
      <c r="K20" s="570">
        <v>79</v>
      </c>
      <c r="L20" s="567">
        <v>65</v>
      </c>
      <c r="M20" s="568">
        <v>116</v>
      </c>
      <c r="N20" s="564">
        <v>204</v>
      </c>
      <c r="O20" s="571" t="s">
        <v>50</v>
      </c>
      <c r="P20" s="568">
        <v>280</v>
      </c>
      <c r="Q20" s="565">
        <v>170</v>
      </c>
      <c r="R20" s="546" t="s">
        <v>50</v>
      </c>
      <c r="S20" s="572">
        <v>105</v>
      </c>
      <c r="T20" s="564">
        <v>79</v>
      </c>
      <c r="U20" s="570">
        <v>41</v>
      </c>
      <c r="V20" s="566">
        <f t="shared" si="1"/>
        <v>2950</v>
      </c>
    </row>
    <row r="21" spans="1:22" ht="16.5" thickBot="1" thickTop="1">
      <c r="A21" s="573" t="s">
        <v>90</v>
      </c>
      <c r="B21" s="574">
        <f>SUM(B9:B20)</f>
        <v>1486</v>
      </c>
      <c r="C21" s="575">
        <f>SUM(C10:C20)</f>
        <v>4880</v>
      </c>
      <c r="D21" s="576">
        <f aca="true" t="shared" si="2" ref="D21:V21">SUM(D9:D20)</f>
        <v>7580</v>
      </c>
      <c r="E21" s="577">
        <f t="shared" si="2"/>
        <v>2105</v>
      </c>
      <c r="F21" s="574">
        <f t="shared" si="2"/>
        <v>4369</v>
      </c>
      <c r="G21" s="590">
        <f>SUM(G9:G20)</f>
        <v>6212</v>
      </c>
      <c r="H21" s="575">
        <f t="shared" si="2"/>
        <v>4708</v>
      </c>
      <c r="I21" s="576">
        <f t="shared" si="2"/>
        <v>15378</v>
      </c>
      <c r="J21" s="579">
        <f t="shared" si="2"/>
        <v>800</v>
      </c>
      <c r="K21" s="578">
        <f t="shared" si="2"/>
        <v>2983</v>
      </c>
      <c r="L21" s="579">
        <f t="shared" si="2"/>
        <v>3858</v>
      </c>
      <c r="M21" s="575">
        <f t="shared" si="2"/>
        <v>6923</v>
      </c>
      <c r="N21" s="575">
        <f>SUM(N9:N20)</f>
        <v>4419</v>
      </c>
      <c r="O21" s="575">
        <f t="shared" si="2"/>
        <v>3392</v>
      </c>
      <c r="P21" s="575">
        <f t="shared" si="2"/>
        <v>5818</v>
      </c>
      <c r="Q21" s="576">
        <f t="shared" si="2"/>
        <v>2834</v>
      </c>
      <c r="R21" s="578">
        <f t="shared" si="2"/>
        <v>265</v>
      </c>
      <c r="S21" s="579">
        <f t="shared" si="2"/>
        <v>2508</v>
      </c>
      <c r="T21" s="575">
        <f t="shared" si="2"/>
        <v>2729</v>
      </c>
      <c r="U21" s="578">
        <f t="shared" si="2"/>
        <v>556</v>
      </c>
      <c r="V21" s="577">
        <f t="shared" si="2"/>
        <v>83803</v>
      </c>
    </row>
    <row r="22" spans="1:22" ht="15" thickTop="1">
      <c r="A22" s="580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2"/>
      <c r="T22" s="581"/>
      <c r="U22" s="581"/>
      <c r="V22" s="581"/>
    </row>
    <row r="23" spans="1:22" ht="15" thickBot="1">
      <c r="A23" s="736" t="s">
        <v>318</v>
      </c>
      <c r="B23" s="736"/>
      <c r="C23" s="736"/>
      <c r="D23" s="736"/>
      <c r="E23" s="736"/>
      <c r="F23" s="736"/>
      <c r="G23" s="736"/>
      <c r="H23" s="736"/>
      <c r="I23" s="736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</row>
    <row r="24" spans="1:22" ht="31.5" thickBot="1" thickTop="1">
      <c r="A24" s="584"/>
      <c r="B24" s="585"/>
      <c r="C24" s="585"/>
      <c r="D24" s="585"/>
      <c r="E24" s="585"/>
      <c r="F24" s="585"/>
      <c r="G24" s="585"/>
      <c r="H24" s="585"/>
      <c r="I24" s="591" t="s">
        <v>308</v>
      </c>
      <c r="J24" s="592" t="s">
        <v>309</v>
      </c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4"/>
    </row>
    <row r="25" spans="9:10" ht="15.75" thickTop="1">
      <c r="I25" s="593">
        <v>44</v>
      </c>
      <c r="J25" s="594">
        <v>200</v>
      </c>
    </row>
    <row r="26" spans="9:10" ht="15">
      <c r="I26" s="595">
        <v>963</v>
      </c>
      <c r="J26" s="596">
        <v>1373</v>
      </c>
    </row>
    <row r="27" spans="9:10" ht="15">
      <c r="I27" s="595">
        <v>0</v>
      </c>
      <c r="J27" s="596">
        <v>0</v>
      </c>
    </row>
    <row r="28" spans="9:10" ht="15">
      <c r="I28" s="595">
        <v>0</v>
      </c>
      <c r="J28" s="596">
        <v>399</v>
      </c>
    </row>
    <row r="29" spans="9:10" ht="15">
      <c r="I29" s="595">
        <v>47</v>
      </c>
      <c r="J29" s="596">
        <v>0</v>
      </c>
    </row>
    <row r="30" spans="9:10" ht="15">
      <c r="I30" s="595">
        <v>0</v>
      </c>
      <c r="J30" s="596">
        <v>0</v>
      </c>
    </row>
    <row r="31" spans="9:10" ht="15">
      <c r="I31" s="595">
        <v>0</v>
      </c>
      <c r="J31" s="596">
        <v>0</v>
      </c>
    </row>
    <row r="32" spans="9:10" ht="15">
      <c r="I32" s="595">
        <v>829</v>
      </c>
      <c r="J32" s="596">
        <v>304</v>
      </c>
    </row>
    <row r="33" spans="9:10" ht="15">
      <c r="I33" s="595">
        <v>58</v>
      </c>
      <c r="J33" s="596">
        <v>0</v>
      </c>
    </row>
    <row r="34" spans="9:10" ht="15">
      <c r="I34" s="595">
        <v>49</v>
      </c>
      <c r="J34" s="596">
        <v>0</v>
      </c>
    </row>
    <row r="35" spans="9:10" ht="15">
      <c r="I35" s="595">
        <v>704</v>
      </c>
      <c r="J35" s="596">
        <v>706</v>
      </c>
    </row>
    <row r="36" spans="9:10" ht="15.75" thickBot="1">
      <c r="I36" s="597">
        <v>218</v>
      </c>
      <c r="J36" s="598">
        <v>318</v>
      </c>
    </row>
    <row r="37" spans="9:10" ht="16.5" thickBot="1" thickTop="1">
      <c r="I37" s="599">
        <f>SUM(I25:I36)</f>
        <v>2912</v>
      </c>
      <c r="J37" s="590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5" customWidth="1"/>
    <col min="2" max="2" width="12.7109375" style="305" customWidth="1"/>
    <col min="3" max="3" width="13.421875" style="305" customWidth="1"/>
    <col min="4" max="4" width="12.7109375" style="305" customWidth="1"/>
    <col min="5" max="5" width="11.28125" style="305" customWidth="1"/>
    <col min="6" max="6" width="12.7109375" style="305" customWidth="1"/>
    <col min="7" max="7" width="15.140625" style="305" customWidth="1"/>
    <col min="8" max="8" width="18.00390625" style="305" customWidth="1"/>
    <col min="9" max="9" width="9.140625" style="305" customWidth="1"/>
    <col min="10" max="10" width="10.57421875" style="305" bestFit="1" customWidth="1"/>
    <col min="11" max="16384" width="9.140625" style="305" customWidth="1"/>
  </cols>
  <sheetData>
    <row r="1" spans="1:7" ht="18">
      <c r="A1" s="751">
        <v>79</v>
      </c>
      <c r="B1" s="751"/>
      <c r="C1" s="751"/>
      <c r="D1" s="751"/>
      <c r="E1" s="751"/>
      <c r="F1" s="751"/>
      <c r="G1" s="751"/>
    </row>
    <row r="2" spans="1:2" ht="24.75" customHeight="1">
      <c r="A2" s="306" t="s">
        <v>99</v>
      </c>
      <c r="B2" s="307"/>
    </row>
    <row r="3" spans="1:2" ht="40.5" customHeight="1">
      <c r="A3" s="308"/>
      <c r="B3" s="307"/>
    </row>
    <row r="4" spans="1:7" s="309" customFormat="1" ht="24.75" customHeight="1">
      <c r="A4" s="752" t="s">
        <v>211</v>
      </c>
      <c r="B4" s="752"/>
      <c r="C4" s="752"/>
      <c r="D4" s="752"/>
      <c r="E4" s="752"/>
      <c r="F4" s="752"/>
      <c r="G4" s="752"/>
    </row>
    <row r="5" spans="1:7" s="309" customFormat="1" ht="24.75" customHeight="1">
      <c r="A5" s="753" t="s">
        <v>101</v>
      </c>
      <c r="B5" s="753"/>
      <c r="C5" s="753"/>
      <c r="D5" s="753"/>
      <c r="E5" s="753"/>
      <c r="F5" s="753"/>
      <c r="G5" s="753"/>
    </row>
    <row r="6" spans="1:7" s="312" customFormat="1" ht="24.75" customHeight="1" thickBot="1">
      <c r="A6" s="310"/>
      <c r="B6" s="310"/>
      <c r="C6" s="310"/>
      <c r="D6" s="310"/>
      <c r="E6" s="310"/>
      <c r="F6" s="310"/>
      <c r="G6" s="311" t="s">
        <v>135</v>
      </c>
    </row>
    <row r="7" spans="1:7" ht="24.75" customHeight="1" thickTop="1">
      <c r="A7" s="754" t="s">
        <v>102</v>
      </c>
      <c r="B7" s="757" t="s">
        <v>212</v>
      </c>
      <c r="C7" s="759" t="s">
        <v>213</v>
      </c>
      <c r="D7" s="759" t="s">
        <v>214</v>
      </c>
      <c r="E7" s="761" t="s">
        <v>215</v>
      </c>
      <c r="F7" s="763" t="s">
        <v>216</v>
      </c>
      <c r="G7" s="765" t="s">
        <v>217</v>
      </c>
    </row>
    <row r="8" spans="1:7" ht="27" customHeight="1">
      <c r="A8" s="755"/>
      <c r="B8" s="758"/>
      <c r="C8" s="760"/>
      <c r="D8" s="760"/>
      <c r="E8" s="762"/>
      <c r="F8" s="764"/>
      <c r="G8" s="766"/>
    </row>
    <row r="9" spans="1:7" ht="30.75" customHeight="1" thickBot="1">
      <c r="A9" s="756"/>
      <c r="B9" s="313" t="s">
        <v>218</v>
      </c>
      <c r="C9" s="314" t="s">
        <v>218</v>
      </c>
      <c r="D9" s="314" t="s">
        <v>219</v>
      </c>
      <c r="E9" s="314" t="s">
        <v>219</v>
      </c>
      <c r="F9" s="315" t="s">
        <v>219</v>
      </c>
      <c r="G9" s="767"/>
    </row>
    <row r="10" spans="1:10" s="322" customFormat="1" ht="26.25" customHeight="1" thickTop="1">
      <c r="A10" s="316" t="s">
        <v>220</v>
      </c>
      <c r="B10" s="317">
        <v>3975.66</v>
      </c>
      <c r="C10" s="318">
        <v>202650</v>
      </c>
      <c r="D10" s="318">
        <v>8123</v>
      </c>
      <c r="E10" s="319" t="s">
        <v>50</v>
      </c>
      <c r="F10" s="320">
        <v>2270</v>
      </c>
      <c r="G10" s="321">
        <f aca="true" t="shared" si="0" ref="G10:G19">SUM(B10:F10)</f>
        <v>217018.66</v>
      </c>
      <c r="J10" s="323"/>
    </row>
    <row r="11" spans="1:10" s="322" customFormat="1" ht="26.25" customHeight="1">
      <c r="A11" s="324" t="s">
        <v>76</v>
      </c>
      <c r="B11" s="325">
        <v>59.423</v>
      </c>
      <c r="C11" s="326">
        <v>377</v>
      </c>
      <c r="D11" s="327" t="s">
        <v>50</v>
      </c>
      <c r="E11" s="328" t="s">
        <v>50</v>
      </c>
      <c r="F11" s="329" t="s">
        <v>50</v>
      </c>
      <c r="G11" s="330">
        <f t="shared" si="0"/>
        <v>436.423</v>
      </c>
      <c r="J11" s="331"/>
    </row>
    <row r="12" spans="1:10" s="322" customFormat="1" ht="26.25" customHeight="1">
      <c r="A12" s="324" t="s">
        <v>37</v>
      </c>
      <c r="B12" s="332" t="s">
        <v>50</v>
      </c>
      <c r="C12" s="326">
        <v>3298</v>
      </c>
      <c r="D12" s="327" t="s">
        <v>50</v>
      </c>
      <c r="E12" s="328" t="s">
        <v>50</v>
      </c>
      <c r="F12" s="329" t="s">
        <v>50</v>
      </c>
      <c r="G12" s="333">
        <f t="shared" si="0"/>
        <v>3298</v>
      </c>
      <c r="J12" s="331"/>
    </row>
    <row r="13" spans="1:10" s="322" customFormat="1" ht="26.25" customHeight="1">
      <c r="A13" s="324" t="s">
        <v>24</v>
      </c>
      <c r="B13" s="334">
        <v>0.031</v>
      </c>
      <c r="C13" s="335" t="s">
        <v>50</v>
      </c>
      <c r="D13" s="327" t="s">
        <v>50</v>
      </c>
      <c r="E13" s="328" t="s">
        <v>50</v>
      </c>
      <c r="F13" s="329" t="s">
        <v>50</v>
      </c>
      <c r="G13" s="336">
        <f t="shared" si="0"/>
        <v>0.031</v>
      </c>
      <c r="J13" s="337"/>
    </row>
    <row r="14" spans="1:10" s="322" customFormat="1" ht="26.25" customHeight="1">
      <c r="A14" s="324" t="s">
        <v>26</v>
      </c>
      <c r="B14" s="325">
        <v>71.431</v>
      </c>
      <c r="C14" s="335">
        <v>4327</v>
      </c>
      <c r="D14" s="327" t="s">
        <v>50</v>
      </c>
      <c r="E14" s="328" t="s">
        <v>50</v>
      </c>
      <c r="F14" s="329" t="s">
        <v>50</v>
      </c>
      <c r="G14" s="330">
        <f t="shared" si="0"/>
        <v>4398.431</v>
      </c>
      <c r="J14" s="338"/>
    </row>
    <row r="15" spans="1:10" s="322" customFormat="1" ht="26.25" customHeight="1">
      <c r="A15" s="324" t="s">
        <v>66</v>
      </c>
      <c r="B15" s="325">
        <f>1224.527+1.159</f>
        <v>1225.6860000000001</v>
      </c>
      <c r="C15" s="339">
        <v>155215.5</v>
      </c>
      <c r="D15" s="327" t="s">
        <v>50</v>
      </c>
      <c r="E15" s="328" t="s">
        <v>50</v>
      </c>
      <c r="F15" s="329" t="s">
        <v>50</v>
      </c>
      <c r="G15" s="330">
        <f t="shared" si="0"/>
        <v>156441.186</v>
      </c>
      <c r="J15" s="323"/>
    </row>
    <row r="16" spans="1:10" s="322" customFormat="1" ht="26.25" customHeight="1">
      <c r="A16" s="324" t="s">
        <v>25</v>
      </c>
      <c r="B16" s="340">
        <v>37</v>
      </c>
      <c r="C16" s="326">
        <v>4155</v>
      </c>
      <c r="D16" s="327" t="s">
        <v>50</v>
      </c>
      <c r="E16" s="328" t="s">
        <v>50</v>
      </c>
      <c r="F16" s="329" t="s">
        <v>50</v>
      </c>
      <c r="G16" s="341">
        <f t="shared" si="0"/>
        <v>4192</v>
      </c>
      <c r="J16" s="338"/>
    </row>
    <row r="17" spans="1:10" s="322" customFormat="1" ht="26.25" customHeight="1">
      <c r="A17" s="324" t="s">
        <v>75</v>
      </c>
      <c r="B17" s="325">
        <v>311.669</v>
      </c>
      <c r="C17" s="326">
        <v>9666</v>
      </c>
      <c r="D17" s="327" t="s">
        <v>50</v>
      </c>
      <c r="E17" s="327" t="s">
        <v>50</v>
      </c>
      <c r="F17" s="342">
        <v>202</v>
      </c>
      <c r="G17" s="330">
        <f t="shared" si="0"/>
        <v>10179.669</v>
      </c>
      <c r="J17" s="331"/>
    </row>
    <row r="18" spans="1:10" s="322" customFormat="1" ht="26.25" customHeight="1">
      <c r="A18" s="343" t="s">
        <v>221</v>
      </c>
      <c r="B18" s="325">
        <v>1906.765</v>
      </c>
      <c r="C18" s="339">
        <v>112557.5</v>
      </c>
      <c r="D18" s="344">
        <v>11715.5</v>
      </c>
      <c r="E18" s="327" t="s">
        <v>50</v>
      </c>
      <c r="F18" s="327" t="s">
        <v>50</v>
      </c>
      <c r="G18" s="330">
        <f t="shared" si="0"/>
        <v>126179.765</v>
      </c>
      <c r="J18" s="323"/>
    </row>
    <row r="19" spans="1:10" s="322" customFormat="1" ht="26.25" customHeight="1" thickBot="1">
      <c r="A19" s="345" t="s">
        <v>79</v>
      </c>
      <c r="B19" s="346" t="s">
        <v>50</v>
      </c>
      <c r="C19" s="347" t="s">
        <v>50</v>
      </c>
      <c r="D19" s="348" t="s">
        <v>50</v>
      </c>
      <c r="E19" s="349">
        <v>17602.5</v>
      </c>
      <c r="F19" s="348" t="s">
        <v>50</v>
      </c>
      <c r="G19" s="350">
        <f t="shared" si="0"/>
        <v>17602.5</v>
      </c>
      <c r="J19" s="323"/>
    </row>
    <row r="20" spans="1:8" s="322" customFormat="1" ht="32.25" customHeight="1" thickBot="1" thickTop="1">
      <c r="A20" s="351" t="s">
        <v>222</v>
      </c>
      <c r="B20" s="352">
        <f aca="true" t="shared" si="1" ref="B20:G20">SUM(B10:B19)</f>
        <v>7587.665</v>
      </c>
      <c r="C20" s="353">
        <f t="shared" si="1"/>
        <v>492246</v>
      </c>
      <c r="D20" s="354">
        <f t="shared" si="1"/>
        <v>19838.5</v>
      </c>
      <c r="E20" s="354">
        <f t="shared" si="1"/>
        <v>17602.5</v>
      </c>
      <c r="F20" s="355">
        <f t="shared" si="1"/>
        <v>2472</v>
      </c>
      <c r="G20" s="356">
        <f t="shared" si="1"/>
        <v>539746.665</v>
      </c>
      <c r="H20" s="357"/>
    </row>
    <row r="21" spans="1:8" s="322" customFormat="1" ht="24" customHeight="1" thickTop="1">
      <c r="A21" s="358" t="s">
        <v>223</v>
      </c>
      <c r="B21" s="359"/>
      <c r="C21" s="360"/>
      <c r="D21" s="360"/>
      <c r="E21" s="360"/>
      <c r="F21" s="360"/>
      <c r="G21" s="361"/>
      <c r="H21" s="362"/>
    </row>
    <row r="22" spans="2:7" ht="15" customHeight="1">
      <c r="B22" s="363"/>
      <c r="C22" s="363"/>
      <c r="D22" s="363"/>
      <c r="E22" s="363"/>
      <c r="G22" s="364"/>
    </row>
    <row r="23" spans="1:5" ht="15">
      <c r="A23" s="363"/>
      <c r="B23" s="363"/>
      <c r="C23" s="363"/>
      <c r="D23" s="363"/>
      <c r="E23" s="363"/>
    </row>
    <row r="60" ht="12.75">
      <c r="E60" s="368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8">
        <v>93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</row>
    <row r="2" spans="1:15" ht="15">
      <c r="A2" s="386" t="s">
        <v>99</v>
      </c>
      <c r="B2" s="387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">
      <c r="A3" s="386"/>
      <c r="B3" s="387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>
      <c r="A4" s="386"/>
      <c r="B4" s="387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23.25">
      <c r="A5" s="779" t="s">
        <v>230</v>
      </c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</row>
    <row r="6" spans="1:15" ht="20.25">
      <c r="A6" s="780" t="s">
        <v>231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</row>
    <row r="7" spans="1:15" ht="20.25">
      <c r="A7" s="780" t="s">
        <v>101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</row>
    <row r="8" spans="1:15" ht="21" thickBot="1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</row>
    <row r="9" spans="1:15" ht="15.75" thickBot="1" thickTop="1">
      <c r="A9" s="781" t="s">
        <v>232</v>
      </c>
      <c r="B9" s="784" t="s">
        <v>233</v>
      </c>
      <c r="C9" s="785"/>
      <c r="D9" s="785"/>
      <c r="E9" s="785"/>
      <c r="F9" s="785"/>
      <c r="G9" s="785"/>
      <c r="H9" s="785"/>
      <c r="I9" s="786"/>
      <c r="J9" s="784" t="s">
        <v>234</v>
      </c>
      <c r="K9" s="785"/>
      <c r="L9" s="785"/>
      <c r="M9" s="785"/>
      <c r="N9" s="786"/>
      <c r="O9" s="781" t="s">
        <v>185</v>
      </c>
    </row>
    <row r="10" spans="1:15" ht="15" customHeight="1" thickTop="1">
      <c r="A10" s="782"/>
      <c r="B10" s="772" t="s">
        <v>235</v>
      </c>
      <c r="C10" s="770" t="s">
        <v>13</v>
      </c>
      <c r="D10" s="770" t="s">
        <v>14</v>
      </c>
      <c r="E10" s="772" t="s">
        <v>15</v>
      </c>
      <c r="F10" s="787" t="s">
        <v>236</v>
      </c>
      <c r="G10" s="787" t="s">
        <v>237</v>
      </c>
      <c r="H10" s="774" t="s">
        <v>238</v>
      </c>
      <c r="I10" s="776" t="s">
        <v>239</v>
      </c>
      <c r="J10" s="768" t="s">
        <v>240</v>
      </c>
      <c r="K10" s="770" t="s">
        <v>13</v>
      </c>
      <c r="L10" s="772" t="s">
        <v>14</v>
      </c>
      <c r="M10" s="774" t="s">
        <v>236</v>
      </c>
      <c r="N10" s="776" t="s">
        <v>239</v>
      </c>
      <c r="O10" s="782"/>
    </row>
    <row r="11" spans="1:15" ht="15" customHeight="1" thickBot="1">
      <c r="A11" s="783"/>
      <c r="B11" s="773"/>
      <c r="C11" s="771"/>
      <c r="D11" s="771"/>
      <c r="E11" s="773"/>
      <c r="F11" s="788"/>
      <c r="G11" s="788"/>
      <c r="H11" s="775"/>
      <c r="I11" s="777"/>
      <c r="J11" s="769"/>
      <c r="K11" s="771"/>
      <c r="L11" s="773"/>
      <c r="M11" s="775"/>
      <c r="N11" s="777"/>
      <c r="O11" s="783"/>
    </row>
    <row r="12" spans="1:15" ht="15.75" thickTop="1">
      <c r="A12" s="389" t="s">
        <v>241</v>
      </c>
      <c r="B12" s="390" t="s">
        <v>50</v>
      </c>
      <c r="C12" s="391" t="s">
        <v>50</v>
      </c>
      <c r="D12" s="391">
        <v>80</v>
      </c>
      <c r="E12" s="391">
        <v>41</v>
      </c>
      <c r="F12" s="392">
        <v>0</v>
      </c>
      <c r="G12" s="393">
        <v>10</v>
      </c>
      <c r="H12" s="394">
        <v>0</v>
      </c>
      <c r="I12" s="395">
        <f aca="true" t="shared" si="0" ref="I12:I23">SUM(B12:H12)</f>
        <v>131</v>
      </c>
      <c r="J12" s="390" t="s">
        <v>50</v>
      </c>
      <c r="K12" s="396" t="s">
        <v>50</v>
      </c>
      <c r="L12" s="392">
        <v>7</v>
      </c>
      <c r="M12" s="392">
        <v>11</v>
      </c>
      <c r="N12" s="395">
        <f aca="true" t="shared" si="1" ref="N12:N26">SUM(J12:M12)</f>
        <v>18</v>
      </c>
      <c r="O12" s="395">
        <f aca="true" t="shared" si="2" ref="O12:O23">SUM(I12+N12)</f>
        <v>149</v>
      </c>
    </row>
    <row r="13" spans="1:15" ht="15">
      <c r="A13" s="397" t="s">
        <v>242</v>
      </c>
      <c r="B13" s="398" t="s">
        <v>50</v>
      </c>
      <c r="C13" s="396" t="s">
        <v>50</v>
      </c>
      <c r="D13" s="391">
        <v>75</v>
      </c>
      <c r="E13" s="391">
        <v>72</v>
      </c>
      <c r="F13" s="392">
        <v>0</v>
      </c>
      <c r="G13" s="393">
        <v>134</v>
      </c>
      <c r="H13" s="392">
        <v>0</v>
      </c>
      <c r="I13" s="395">
        <f t="shared" si="0"/>
        <v>281</v>
      </c>
      <c r="J13" s="390" t="s">
        <v>50</v>
      </c>
      <c r="K13" s="396" t="s">
        <v>50</v>
      </c>
      <c r="L13" s="392">
        <v>20</v>
      </c>
      <c r="M13" s="392">
        <v>95</v>
      </c>
      <c r="N13" s="395">
        <f t="shared" si="1"/>
        <v>115</v>
      </c>
      <c r="O13" s="395">
        <f t="shared" si="2"/>
        <v>396</v>
      </c>
    </row>
    <row r="14" spans="1:15" ht="15">
      <c r="A14" s="292" t="s">
        <v>243</v>
      </c>
      <c r="B14" s="399" t="s">
        <v>50</v>
      </c>
      <c r="C14" s="290" t="s">
        <v>50</v>
      </c>
      <c r="D14" s="400">
        <v>65</v>
      </c>
      <c r="E14" s="400">
        <v>59</v>
      </c>
      <c r="F14" s="392">
        <v>0</v>
      </c>
      <c r="G14" s="401">
        <v>20</v>
      </c>
      <c r="H14" s="401">
        <v>0</v>
      </c>
      <c r="I14" s="402">
        <f t="shared" si="0"/>
        <v>144</v>
      </c>
      <c r="J14" s="390" t="s">
        <v>50</v>
      </c>
      <c r="K14" s="290" t="s">
        <v>50</v>
      </c>
      <c r="L14" s="401">
        <v>95</v>
      </c>
      <c r="M14" s="401">
        <v>93</v>
      </c>
      <c r="N14" s="402">
        <f t="shared" si="1"/>
        <v>188</v>
      </c>
      <c r="O14" s="402">
        <f t="shared" si="2"/>
        <v>332</v>
      </c>
    </row>
    <row r="15" spans="1:15" ht="15">
      <c r="A15" s="292" t="s">
        <v>244</v>
      </c>
      <c r="B15" s="399">
        <v>1</v>
      </c>
      <c r="C15" s="400">
        <v>2</v>
      </c>
      <c r="D15" s="400">
        <v>157</v>
      </c>
      <c r="E15" s="400">
        <v>96</v>
      </c>
      <c r="F15" s="401">
        <v>3</v>
      </c>
      <c r="G15" s="400">
        <v>4</v>
      </c>
      <c r="H15" s="403">
        <v>0</v>
      </c>
      <c r="I15" s="402">
        <f t="shared" si="0"/>
        <v>263</v>
      </c>
      <c r="J15" s="390" t="s">
        <v>50</v>
      </c>
      <c r="K15" s="290" t="s">
        <v>50</v>
      </c>
      <c r="L15" s="401">
        <v>307</v>
      </c>
      <c r="M15" s="401">
        <v>208</v>
      </c>
      <c r="N15" s="402">
        <f t="shared" si="1"/>
        <v>515</v>
      </c>
      <c r="O15" s="402">
        <f t="shared" si="2"/>
        <v>778</v>
      </c>
    </row>
    <row r="16" spans="1:15" ht="14.25">
      <c r="A16" s="292" t="s">
        <v>245</v>
      </c>
      <c r="B16" s="399">
        <v>74</v>
      </c>
      <c r="C16" s="400">
        <v>33</v>
      </c>
      <c r="D16" s="400">
        <v>756</v>
      </c>
      <c r="E16" s="400">
        <v>102</v>
      </c>
      <c r="F16" s="400">
        <v>3</v>
      </c>
      <c r="G16" s="400">
        <v>0</v>
      </c>
      <c r="H16" s="404">
        <v>0</v>
      </c>
      <c r="I16" s="402">
        <f t="shared" si="0"/>
        <v>968</v>
      </c>
      <c r="J16" s="399">
        <v>5</v>
      </c>
      <c r="K16" s="290" t="s">
        <v>50</v>
      </c>
      <c r="L16" s="401">
        <v>149</v>
      </c>
      <c r="M16" s="401">
        <v>22</v>
      </c>
      <c r="N16" s="402">
        <f t="shared" si="1"/>
        <v>176</v>
      </c>
      <c r="O16" s="402">
        <f t="shared" si="2"/>
        <v>1144</v>
      </c>
    </row>
    <row r="17" spans="1:15" ht="14.25">
      <c r="A17" s="292" t="s">
        <v>246</v>
      </c>
      <c r="B17" s="297">
        <v>345</v>
      </c>
      <c r="C17" s="400">
        <v>91</v>
      </c>
      <c r="D17" s="400">
        <v>16</v>
      </c>
      <c r="E17" s="400">
        <v>3</v>
      </c>
      <c r="F17" s="400">
        <v>0</v>
      </c>
      <c r="G17" s="290">
        <v>0</v>
      </c>
      <c r="H17" s="404">
        <v>0</v>
      </c>
      <c r="I17" s="402">
        <f t="shared" si="0"/>
        <v>455</v>
      </c>
      <c r="J17" s="297" t="s">
        <v>50</v>
      </c>
      <c r="K17" s="290" t="s">
        <v>50</v>
      </c>
      <c r="L17" s="401">
        <v>16</v>
      </c>
      <c r="M17" s="401" t="s">
        <v>50</v>
      </c>
      <c r="N17" s="402">
        <f t="shared" si="1"/>
        <v>16</v>
      </c>
      <c r="O17" s="402">
        <f t="shared" si="2"/>
        <v>471</v>
      </c>
    </row>
    <row r="18" spans="1:15" ht="14.25">
      <c r="A18" s="292" t="s">
        <v>247</v>
      </c>
      <c r="B18" s="297">
        <v>399</v>
      </c>
      <c r="C18" s="400">
        <v>53</v>
      </c>
      <c r="D18" s="401" t="s">
        <v>50</v>
      </c>
      <c r="E18" s="401" t="s">
        <v>50</v>
      </c>
      <c r="F18" s="290">
        <v>1</v>
      </c>
      <c r="G18" s="290">
        <v>0</v>
      </c>
      <c r="H18" s="404">
        <v>0</v>
      </c>
      <c r="I18" s="402">
        <f t="shared" si="0"/>
        <v>453</v>
      </c>
      <c r="J18" s="297">
        <v>5</v>
      </c>
      <c r="K18" s="400">
        <v>1</v>
      </c>
      <c r="L18" s="401">
        <v>2</v>
      </c>
      <c r="M18" s="401" t="s">
        <v>50</v>
      </c>
      <c r="N18" s="402">
        <f t="shared" si="1"/>
        <v>8</v>
      </c>
      <c r="O18" s="402">
        <f t="shared" si="2"/>
        <v>461</v>
      </c>
    </row>
    <row r="19" spans="1:15" ht="14.25">
      <c r="A19" s="292" t="s">
        <v>248</v>
      </c>
      <c r="B19" s="297">
        <v>226</v>
      </c>
      <c r="C19" s="400">
        <v>27</v>
      </c>
      <c r="D19" s="401">
        <v>1</v>
      </c>
      <c r="E19" s="401" t="s">
        <v>50</v>
      </c>
      <c r="F19" s="400">
        <v>0</v>
      </c>
      <c r="G19" s="400">
        <v>0</v>
      </c>
      <c r="H19" s="404">
        <v>0</v>
      </c>
      <c r="I19" s="402">
        <f t="shared" si="0"/>
        <v>254</v>
      </c>
      <c r="J19" s="297">
        <v>17</v>
      </c>
      <c r="K19" s="400">
        <v>11</v>
      </c>
      <c r="L19" s="401">
        <v>2</v>
      </c>
      <c r="M19" s="401" t="s">
        <v>50</v>
      </c>
      <c r="N19" s="402">
        <f t="shared" si="1"/>
        <v>30</v>
      </c>
      <c r="O19" s="402">
        <f t="shared" si="2"/>
        <v>284</v>
      </c>
    </row>
    <row r="20" spans="1:15" ht="14.25">
      <c r="A20" s="292" t="s">
        <v>249</v>
      </c>
      <c r="B20" s="297">
        <v>16</v>
      </c>
      <c r="C20" s="400">
        <v>7</v>
      </c>
      <c r="D20" s="297" t="s">
        <v>50</v>
      </c>
      <c r="E20" s="297" t="s">
        <v>50</v>
      </c>
      <c r="F20" s="297">
        <v>0</v>
      </c>
      <c r="G20" s="290">
        <v>0</v>
      </c>
      <c r="H20" s="404">
        <v>0</v>
      </c>
      <c r="I20" s="402">
        <f t="shared" si="0"/>
        <v>23</v>
      </c>
      <c r="J20" s="297">
        <v>1</v>
      </c>
      <c r="K20" s="400">
        <v>3</v>
      </c>
      <c r="L20" s="405" t="s">
        <v>50</v>
      </c>
      <c r="M20" s="401" t="s">
        <v>50</v>
      </c>
      <c r="N20" s="402">
        <f t="shared" si="1"/>
        <v>4</v>
      </c>
      <c r="O20" s="402">
        <f t="shared" si="2"/>
        <v>27</v>
      </c>
    </row>
    <row r="21" spans="1:15" ht="14.25">
      <c r="A21" s="292" t="s">
        <v>250</v>
      </c>
      <c r="B21" s="297">
        <v>21</v>
      </c>
      <c r="C21" s="400">
        <v>3</v>
      </c>
      <c r="D21" s="399" t="s">
        <v>50</v>
      </c>
      <c r="E21" s="399" t="s">
        <v>50</v>
      </c>
      <c r="F21" s="399">
        <v>0</v>
      </c>
      <c r="G21" s="290">
        <v>0</v>
      </c>
      <c r="H21" s="404">
        <v>0</v>
      </c>
      <c r="I21" s="402">
        <f t="shared" si="0"/>
        <v>24</v>
      </c>
      <c r="J21" s="297">
        <v>5</v>
      </c>
      <c r="K21" s="400">
        <v>3</v>
      </c>
      <c r="L21" s="405" t="s">
        <v>50</v>
      </c>
      <c r="M21" s="401" t="s">
        <v>50</v>
      </c>
      <c r="N21" s="402">
        <f t="shared" si="1"/>
        <v>8</v>
      </c>
      <c r="O21" s="402">
        <f t="shared" si="2"/>
        <v>32</v>
      </c>
    </row>
    <row r="22" spans="1:15" ht="14.25">
      <c r="A22" s="292" t="s">
        <v>251</v>
      </c>
      <c r="B22" s="297">
        <v>29</v>
      </c>
      <c r="C22" s="399">
        <v>4</v>
      </c>
      <c r="D22" s="399" t="s">
        <v>50</v>
      </c>
      <c r="E22" s="399" t="s">
        <v>50</v>
      </c>
      <c r="F22" s="399">
        <v>0</v>
      </c>
      <c r="G22" s="290">
        <v>0</v>
      </c>
      <c r="H22" s="404">
        <v>0</v>
      </c>
      <c r="I22" s="402">
        <f t="shared" si="0"/>
        <v>33</v>
      </c>
      <c r="J22" s="297">
        <v>86</v>
      </c>
      <c r="K22" s="400">
        <v>63</v>
      </c>
      <c r="L22" s="405" t="s">
        <v>50</v>
      </c>
      <c r="M22" s="401" t="s">
        <v>50</v>
      </c>
      <c r="N22" s="402">
        <f t="shared" si="1"/>
        <v>149</v>
      </c>
      <c r="O22" s="402">
        <f t="shared" si="2"/>
        <v>182</v>
      </c>
    </row>
    <row r="23" spans="1:15" ht="14.25">
      <c r="A23" s="292" t="s">
        <v>252</v>
      </c>
      <c r="B23" s="399">
        <v>2</v>
      </c>
      <c r="C23" s="297" t="s">
        <v>50</v>
      </c>
      <c r="D23" s="399" t="s">
        <v>50</v>
      </c>
      <c r="E23" s="399" t="s">
        <v>50</v>
      </c>
      <c r="F23" s="399">
        <v>0</v>
      </c>
      <c r="G23" s="290">
        <v>0</v>
      </c>
      <c r="H23" s="404">
        <v>0</v>
      </c>
      <c r="I23" s="402">
        <f t="shared" si="0"/>
        <v>2</v>
      </c>
      <c r="J23" s="297">
        <v>39</v>
      </c>
      <c r="K23" s="400">
        <v>2</v>
      </c>
      <c r="L23" s="405" t="s">
        <v>50</v>
      </c>
      <c r="M23" s="401" t="s">
        <v>50</v>
      </c>
      <c r="N23" s="402">
        <f t="shared" si="1"/>
        <v>41</v>
      </c>
      <c r="O23" s="402">
        <f t="shared" si="2"/>
        <v>43</v>
      </c>
    </row>
    <row r="24" spans="1:15" ht="14.25">
      <c r="A24" s="292" t="s">
        <v>253</v>
      </c>
      <c r="B24" s="297" t="s">
        <v>50</v>
      </c>
      <c r="C24" s="297" t="s">
        <v>50</v>
      </c>
      <c r="D24" s="399" t="s">
        <v>50</v>
      </c>
      <c r="E24" s="399" t="s">
        <v>50</v>
      </c>
      <c r="F24" s="399">
        <v>0</v>
      </c>
      <c r="G24" s="290">
        <v>0</v>
      </c>
      <c r="H24" s="404">
        <v>0</v>
      </c>
      <c r="I24" s="402" t="s">
        <v>50</v>
      </c>
      <c r="J24" s="297">
        <v>5</v>
      </c>
      <c r="K24" s="400" t="s">
        <v>50</v>
      </c>
      <c r="L24" s="405" t="s">
        <v>50</v>
      </c>
      <c r="M24" s="401" t="s">
        <v>50</v>
      </c>
      <c r="N24" s="402">
        <f t="shared" si="1"/>
        <v>5</v>
      </c>
      <c r="O24" s="402">
        <f>SUM(N24)</f>
        <v>5</v>
      </c>
    </row>
    <row r="25" spans="1:15" ht="14.25">
      <c r="A25" s="292" t="s">
        <v>254</v>
      </c>
      <c r="B25" s="297" t="s">
        <v>50</v>
      </c>
      <c r="C25" s="401" t="s">
        <v>50</v>
      </c>
      <c r="D25" s="405" t="s">
        <v>50</v>
      </c>
      <c r="E25" s="405" t="s">
        <v>50</v>
      </c>
      <c r="F25" s="405">
        <v>0</v>
      </c>
      <c r="G25" s="405">
        <v>0</v>
      </c>
      <c r="H25" s="405">
        <v>0</v>
      </c>
      <c r="I25" s="402" t="s">
        <v>50</v>
      </c>
      <c r="J25" s="297">
        <v>5</v>
      </c>
      <c r="K25" s="400" t="s">
        <v>50</v>
      </c>
      <c r="L25" s="405" t="s">
        <v>50</v>
      </c>
      <c r="M25" s="401" t="s">
        <v>50</v>
      </c>
      <c r="N25" s="402">
        <f t="shared" si="1"/>
        <v>5</v>
      </c>
      <c r="O25" s="402">
        <f>SUM(N25)</f>
        <v>5</v>
      </c>
    </row>
    <row r="26" spans="1:15" ht="15" thickBot="1">
      <c r="A26" s="406" t="s">
        <v>255</v>
      </c>
      <c r="B26" s="407">
        <v>8</v>
      </c>
      <c r="C26" s="408" t="s">
        <v>50</v>
      </c>
      <c r="D26" s="409">
        <v>1</v>
      </c>
      <c r="E26" s="408" t="s">
        <v>50</v>
      </c>
      <c r="F26" s="408">
        <v>0</v>
      </c>
      <c r="G26" s="409">
        <v>0</v>
      </c>
      <c r="H26" s="409">
        <v>0</v>
      </c>
      <c r="I26" s="410">
        <f>SUM(B26:H26)</f>
        <v>9</v>
      </c>
      <c r="J26" s="407">
        <v>65</v>
      </c>
      <c r="K26" s="411" t="s">
        <v>50</v>
      </c>
      <c r="L26" s="409" t="s">
        <v>50</v>
      </c>
      <c r="M26" s="401" t="s">
        <v>50</v>
      </c>
      <c r="N26" s="402">
        <f t="shared" si="1"/>
        <v>65</v>
      </c>
      <c r="O26" s="402">
        <f>SUM(I26+N26)</f>
        <v>74</v>
      </c>
    </row>
    <row r="27" spans="1:15" ht="16.5" thickBot="1" thickTop="1">
      <c r="A27" s="412" t="s">
        <v>90</v>
      </c>
      <c r="B27" s="413">
        <f aca="true" t="shared" si="3" ref="B27:G27">SUM(B12:B26)</f>
        <v>1121</v>
      </c>
      <c r="C27" s="414">
        <f t="shared" si="3"/>
        <v>220</v>
      </c>
      <c r="D27" s="414">
        <f t="shared" si="3"/>
        <v>1151</v>
      </c>
      <c r="E27" s="414">
        <f t="shared" si="3"/>
        <v>373</v>
      </c>
      <c r="F27" s="415">
        <f t="shared" si="3"/>
        <v>7</v>
      </c>
      <c r="G27" s="414">
        <f t="shared" si="3"/>
        <v>168</v>
      </c>
      <c r="H27" s="415" t="s">
        <v>50</v>
      </c>
      <c r="I27" s="410">
        <f>SUM(B27:H27)</f>
        <v>3040</v>
      </c>
      <c r="J27" s="413">
        <f>SUM(J12:J26)</f>
        <v>233</v>
      </c>
      <c r="K27" s="414">
        <f>SUM(K12:K26)</f>
        <v>83</v>
      </c>
      <c r="L27" s="415">
        <f>SUM(L12:L26)</f>
        <v>598</v>
      </c>
      <c r="M27" s="415">
        <f>SUM(M12:M26)</f>
        <v>429</v>
      </c>
      <c r="N27" s="416">
        <f>SUM(N12:N26)</f>
        <v>1343</v>
      </c>
      <c r="O27" s="416">
        <f>SUM(I27+N27)</f>
        <v>4383</v>
      </c>
    </row>
    <row r="28" spans="1:15" ht="15.75" thickTop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2010-12-17T17:57:03Z</dcterms:modified>
  <cp:category/>
  <cp:version/>
  <cp:contentType/>
  <cp:contentStatus/>
</cp:coreProperties>
</file>