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tabRatio="880" firstSheet="9" activeTab="10"/>
  </bookViews>
  <sheets>
    <sheet name="10" sheetId="1" state="hidden" r:id="rId1"/>
    <sheet name="16" sheetId="2" state="hidden" r:id="rId2"/>
    <sheet name="17" sheetId="3" state="hidden" r:id="rId3"/>
    <sheet name="25" sheetId="4" state="hidden" r:id="rId4"/>
    <sheet name="29" sheetId="5" state="hidden" r:id="rId5"/>
    <sheet name="33" sheetId="6" state="hidden" r:id="rId6"/>
    <sheet name="72" sheetId="7" state="hidden" r:id="rId7"/>
    <sheet name="79" sheetId="8" state="hidden" r:id="rId8"/>
    <sheet name="93" sheetId="9" state="hidden" r:id="rId9"/>
    <sheet name="Vessels" sheetId="10" r:id="rId10"/>
    <sheet name="Vessels Power" sheetId="11" r:id="rId11"/>
  </sheets>
  <definedNames>
    <definedName name="_xlnm.Print_Area" localSheetId="9">'Vessels'!$A$1:$G$52</definedName>
    <definedName name="_xlnm.Print_Area" localSheetId="10">'Vessels Power'!$A$1:$M$25</definedName>
  </definedNames>
  <calcPr fullCalcOnLoad="1"/>
</workbook>
</file>

<file path=xl/comments8.xml><?xml version="1.0" encoding="utf-8"?>
<comments xmlns="http://schemas.openxmlformats.org/spreadsheetml/2006/main">
  <authors>
    <author>a</author>
    <author>Nahed</author>
  </authors>
  <commentList>
    <comment ref="A3" authorId="0">
      <text>
        <r>
          <rPr>
            <b/>
            <sz val="8"/>
            <rFont val="Tahoma"/>
            <family val="2"/>
          </rPr>
          <t>a:</t>
        </r>
        <r>
          <rPr>
            <sz val="8"/>
            <rFont val="Tahoma"/>
            <family val="2"/>
          </rPr>
          <t xml:space="preserve">
جدول النشرة</t>
        </r>
      </text>
    </comment>
    <comment ref="D18" authorId="1">
      <text>
        <r>
          <rPr>
            <b/>
            <sz val="8"/>
            <rFont val="Tahoma"/>
            <family val="2"/>
          </rPr>
          <t>Nahed:</t>
        </r>
        <r>
          <rPr>
            <sz val="8"/>
            <rFont val="Tahoma"/>
            <family val="2"/>
          </rPr>
          <t xml:space="preserve">
مبروك فضى</t>
        </r>
      </text>
    </comment>
  </commentList>
</comments>
</file>

<file path=xl/sharedStrings.xml><?xml version="1.0" encoding="utf-8"?>
<sst xmlns="http://schemas.openxmlformats.org/spreadsheetml/2006/main" count="1946" uniqueCount="309">
  <si>
    <t>ARAB REPUBLIC OF EGYPT</t>
  </si>
  <si>
    <t>GENERAL AUTHORITY FOR</t>
  </si>
  <si>
    <t>FISH RESOURCES DEVELOPMENT</t>
  </si>
  <si>
    <t>Source</t>
  </si>
  <si>
    <t>Total</t>
  </si>
  <si>
    <t>Gears</t>
  </si>
  <si>
    <t>Trawling</t>
  </si>
  <si>
    <t>Long line</t>
  </si>
  <si>
    <t>Trammel</t>
  </si>
  <si>
    <t>Others</t>
  </si>
  <si>
    <t>Red  sea</t>
  </si>
  <si>
    <t>Engine power</t>
  </si>
  <si>
    <t>100:150</t>
  </si>
  <si>
    <t>150:200</t>
  </si>
  <si>
    <t>200:250</t>
  </si>
  <si>
    <t>250:300</t>
  </si>
  <si>
    <t>300:400</t>
  </si>
  <si>
    <t>400:500</t>
  </si>
  <si>
    <t>500:600</t>
  </si>
  <si>
    <t>600:700</t>
  </si>
  <si>
    <t>700:800</t>
  </si>
  <si>
    <t>More than 800</t>
  </si>
  <si>
    <t>10  :  20</t>
  </si>
  <si>
    <t>20  :  30</t>
  </si>
  <si>
    <t>30  :  50</t>
  </si>
  <si>
    <t>50  : 100</t>
  </si>
  <si>
    <t>Purse seine</t>
  </si>
  <si>
    <t>شانشولا</t>
  </si>
  <si>
    <t>سنار</t>
  </si>
  <si>
    <t>كنار</t>
  </si>
  <si>
    <t>سبارس</t>
  </si>
  <si>
    <t>لبيس</t>
  </si>
  <si>
    <t>مياس</t>
  </si>
  <si>
    <t>موسى</t>
  </si>
  <si>
    <t>شرغوش</t>
  </si>
  <si>
    <t>كابوريا</t>
  </si>
  <si>
    <t>حنشان</t>
  </si>
  <si>
    <t>قاروص</t>
  </si>
  <si>
    <t>دنيس</t>
  </si>
  <si>
    <t>فراخ</t>
  </si>
  <si>
    <t>سيوف</t>
  </si>
  <si>
    <t>لوت</t>
  </si>
  <si>
    <t>دراك</t>
  </si>
  <si>
    <t>قشر بياض</t>
  </si>
  <si>
    <t>مغازل</t>
  </si>
  <si>
    <t>سيجان</t>
  </si>
  <si>
    <t>بربونى</t>
  </si>
  <si>
    <t>بطيط</t>
  </si>
  <si>
    <t>سردين</t>
  </si>
  <si>
    <t>جمبرى</t>
  </si>
  <si>
    <t>بساريا</t>
  </si>
  <si>
    <t>نقط</t>
  </si>
  <si>
    <t>بلطى</t>
  </si>
  <si>
    <t>موزه</t>
  </si>
  <si>
    <t>شاخوره</t>
  </si>
  <si>
    <t>بلاميطه</t>
  </si>
  <si>
    <t>بنى</t>
  </si>
  <si>
    <t>Purse Seine</t>
  </si>
  <si>
    <t>Red Sea</t>
  </si>
  <si>
    <t>Up to 10 hp.</t>
  </si>
  <si>
    <t>Classification of marine fishing vessels</t>
  </si>
  <si>
    <t>according to power and gears</t>
  </si>
  <si>
    <t>-</t>
  </si>
  <si>
    <t>وقار</t>
  </si>
  <si>
    <t>عائلة بورية</t>
  </si>
  <si>
    <t>قراميط</t>
  </si>
  <si>
    <t>بياض</t>
  </si>
  <si>
    <t>مبروك حشائش</t>
  </si>
  <si>
    <t>مبروك عادى</t>
  </si>
  <si>
    <t>خيار البحر</t>
  </si>
  <si>
    <t>Number of marine fishing vessels</t>
  </si>
  <si>
    <t>using different gears</t>
  </si>
  <si>
    <t>Mediterranean Sea</t>
  </si>
  <si>
    <t>باغة</t>
  </si>
  <si>
    <t>حريد</t>
  </si>
  <si>
    <t>خنازير</t>
  </si>
  <si>
    <t>درينى</t>
  </si>
  <si>
    <t>كلمارى</t>
  </si>
  <si>
    <t>وزفة</t>
  </si>
  <si>
    <t>اصناف اخرى</t>
  </si>
  <si>
    <t>الاجمالى</t>
  </si>
  <si>
    <t>بهار</t>
  </si>
  <si>
    <t>شخرم</t>
  </si>
  <si>
    <t>استاكوزا</t>
  </si>
  <si>
    <t>شعور</t>
  </si>
  <si>
    <t>محسنى</t>
  </si>
  <si>
    <t>اسماك غضروفية</t>
  </si>
  <si>
    <t>لوجن</t>
  </si>
  <si>
    <t>-10-</t>
  </si>
  <si>
    <t>الهيئة العامة لتنمية الثروة السمكية</t>
  </si>
  <si>
    <t>الانتاج السمكى مصنفا ومتوسط السعر والقيمة</t>
  </si>
  <si>
    <t>لعام 2005</t>
  </si>
  <si>
    <t>الصنف</t>
  </si>
  <si>
    <t>بحر متوسط</t>
  </si>
  <si>
    <t>بحر احمر</t>
  </si>
  <si>
    <t>بحيرات</t>
  </si>
  <si>
    <t>نهر النيل</t>
  </si>
  <si>
    <t>المصايد الطبيعية بالطن</t>
  </si>
  <si>
    <t>الاستزراع السمكى بالطن</t>
  </si>
  <si>
    <t>اجمالى الانتاج بالطن</t>
  </si>
  <si>
    <t>متوسط سعر الكيلو بالجنيه</t>
  </si>
  <si>
    <t xml:space="preserve">اجمالى القيمة بالألف جنيه </t>
  </si>
  <si>
    <t>اسكمبرى</t>
  </si>
  <si>
    <t>باغه</t>
  </si>
  <si>
    <t>استاكوزا + جمبرى</t>
  </si>
  <si>
    <t xml:space="preserve">دراك </t>
  </si>
  <si>
    <t>سيبيا(سبيط)</t>
  </si>
  <si>
    <t xml:space="preserve">سيجان </t>
  </si>
  <si>
    <t>بهار + شخرم</t>
  </si>
  <si>
    <t>شك الزور</t>
  </si>
  <si>
    <t>شيلان</t>
  </si>
  <si>
    <t>صرع</t>
  </si>
  <si>
    <t>قواقع ومحاريات</t>
  </si>
  <si>
    <t>مبروك*</t>
  </si>
  <si>
    <t xml:space="preserve"> مبروك عادى</t>
  </si>
  <si>
    <t>مرجان ( حفار )</t>
  </si>
  <si>
    <t>مكرونة (حارت)</t>
  </si>
  <si>
    <t>موزة</t>
  </si>
  <si>
    <t xml:space="preserve">وقار </t>
  </si>
  <si>
    <t>اخرى + وزفة + حريد + كلمارى</t>
  </si>
  <si>
    <t>تم اضافة بعض الاصناف الى أصناف اخرى وهى ((  سبارس فى البحر المتوسط  -  خرمان ودرينى ومحسنى فى البحر الاحمر- لاشته ولوجن  فى البحيرات ))</t>
  </si>
  <si>
    <t>* مبروك غير مصنف</t>
  </si>
  <si>
    <t>* مصدر بيان الأسعار هو سوق العبور ومناطق الهيئة</t>
  </si>
  <si>
    <t xml:space="preserve">الانتاج السمكى من المصايد الطبيعية فى مناطق الثروة السمكية ومحافظاتها  </t>
  </si>
  <si>
    <t xml:space="preserve">عام  2005  </t>
  </si>
  <si>
    <t>الانتاج بالطن</t>
  </si>
  <si>
    <t>المنطقة</t>
  </si>
  <si>
    <t>المحافظات</t>
  </si>
  <si>
    <t>البحار</t>
  </si>
  <si>
    <t>البحيرات الشمالية</t>
  </si>
  <si>
    <t>المنخفضات الساحلية</t>
  </si>
  <si>
    <t>البحيرات الداخليه</t>
  </si>
  <si>
    <t>نهرالنيل وفروعه</t>
  </si>
  <si>
    <t xml:space="preserve">المنزلة </t>
  </si>
  <si>
    <t>البرلس</t>
  </si>
  <si>
    <t>ادكو</t>
  </si>
  <si>
    <t>مريوط</t>
  </si>
  <si>
    <t>ملاحة بورفؤاد</t>
  </si>
  <si>
    <t>البردويل</t>
  </si>
  <si>
    <t>قارون</t>
  </si>
  <si>
    <t>الريان</t>
  </si>
  <si>
    <t>ناصر</t>
  </si>
  <si>
    <t>مفيض توشكى</t>
  </si>
  <si>
    <t>المرة والتمساح</t>
  </si>
  <si>
    <t>دمياط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</si>
  <si>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</si>
  <si>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</si>
  <si>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</si>
  <si>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</si>
  <si>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</si>
  <si>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</si>
  <si>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</si>
  <si>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</si>
  <si>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</si>
  <si>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</si>
  <si>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</si>
  <si>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</si>
  <si>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</si>
  <si>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</si>
  <si>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</si>
  <si>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</si>
  <si>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</si>
  <si>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</si>
  <si>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</si>
  <si>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</si>
  <si>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</si>
  <si>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</si>
  <si>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</si>
  <si>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</si>
  <si>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</si>
  <si>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</si>
  <si>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</si>
  <si>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</si>
  <si>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</si>
  <si>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</si>
  <si>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</si>
  <si>
    <t xml:space="preserve">انتاج  المزارع السمكية فى مناطق الثروة السمكية ومحافظاتها  </t>
  </si>
  <si>
    <t>عام 2005</t>
  </si>
  <si>
    <t>المناطق</t>
  </si>
  <si>
    <t>المزارع الحكومية</t>
  </si>
  <si>
    <t>المزارع الاهلية الملك</t>
  </si>
  <si>
    <t>المزارع الاهلية الايجار</t>
  </si>
  <si>
    <t>المزارع الاهلية المؤقتة</t>
  </si>
  <si>
    <t>الاقفاص العائمة</t>
  </si>
  <si>
    <t>الاستزراع فى حقول الارز</t>
  </si>
  <si>
    <t>* الاستزراع المكثف</t>
  </si>
  <si>
    <t xml:space="preserve">الاجمالى </t>
  </si>
  <si>
    <t>* احواض اسمنتيه</t>
  </si>
  <si>
    <t>الصـنـف</t>
  </si>
  <si>
    <t>أصناف اخرى</t>
  </si>
  <si>
    <t>المنزلة</t>
  </si>
  <si>
    <t>إجمالى الانتاج السمكى فى البحيرات مصنفاً</t>
  </si>
  <si>
    <t xml:space="preserve"> عام 2005</t>
  </si>
  <si>
    <t>ملاحة بور فؤاد</t>
  </si>
  <si>
    <t>الريان 
3،1</t>
  </si>
  <si>
    <t>مفيض  توشكى</t>
  </si>
  <si>
    <t>الإجمالى</t>
  </si>
  <si>
    <t>خرمان</t>
  </si>
  <si>
    <t>سيبيا</t>
  </si>
  <si>
    <t>لاشتة</t>
  </si>
  <si>
    <t>مكرونة</t>
  </si>
  <si>
    <t>الانتاج السمكى من الاستزراع حسب الاصناف من المصادر المختلفة</t>
  </si>
  <si>
    <t>حكومى</t>
  </si>
  <si>
    <t>اهلى</t>
  </si>
  <si>
    <t>اقفاص</t>
  </si>
  <si>
    <t>استزراع فى حقول الارز</t>
  </si>
  <si>
    <t>الاستزراع المكثف</t>
  </si>
  <si>
    <t xml:space="preserve">اجمالى الانتاج </t>
  </si>
  <si>
    <t>مياه شروب</t>
  </si>
  <si>
    <t>مياه عذبه</t>
  </si>
  <si>
    <t>بلطي</t>
  </si>
  <si>
    <t>مبروك *</t>
  </si>
  <si>
    <t>الاجمالي</t>
  </si>
  <si>
    <t>* مبروك غير مصنف ( حشائش - كبير الرأس - فضى -اسود )</t>
  </si>
  <si>
    <t>in 2005</t>
  </si>
  <si>
    <t>إجمالى الأهلية</t>
  </si>
  <si>
    <t>كمية</t>
  </si>
  <si>
    <t>قيمة</t>
  </si>
  <si>
    <t>سعر</t>
  </si>
  <si>
    <t>توزيع وحدات الصيد الآليه العامله بالمياه البحريه</t>
  </si>
  <si>
    <t>طبقا لقوتها بالحصان والحرفه المستخدمة</t>
  </si>
  <si>
    <t>قوة الموتور  بالحصان</t>
  </si>
  <si>
    <t>البحرالمتوسط</t>
  </si>
  <si>
    <t>البحر الأحمر</t>
  </si>
  <si>
    <t>جر</t>
  </si>
  <si>
    <t>قانونية</t>
  </si>
  <si>
    <t>دبه</t>
  </si>
  <si>
    <t>حرف اخرى</t>
  </si>
  <si>
    <t>الجمله</t>
  </si>
  <si>
    <t xml:space="preserve">جر </t>
  </si>
  <si>
    <t>حتى 10 حصان</t>
  </si>
  <si>
    <t>اكثر من 20:10</t>
  </si>
  <si>
    <t>اكثر من 30:20</t>
  </si>
  <si>
    <t>اكثر من 50:30</t>
  </si>
  <si>
    <t>اكثر من 100:50</t>
  </si>
  <si>
    <t>اكثر من 150:100</t>
  </si>
  <si>
    <t>اكثر من 200:150</t>
  </si>
  <si>
    <t>اكثر من 250:200</t>
  </si>
  <si>
    <t>اكثر من 300:250</t>
  </si>
  <si>
    <t>اكثر من 400:300</t>
  </si>
  <si>
    <t>اكثر من 500:400</t>
  </si>
  <si>
    <t>اكثر من 600:500</t>
  </si>
  <si>
    <t>اكثر من 700:600</t>
  </si>
  <si>
    <t>اكثر من 800:700</t>
  </si>
  <si>
    <t>اكثر من 800 حصان</t>
  </si>
  <si>
    <t>صيد حر</t>
  </si>
  <si>
    <t>-25 -</t>
  </si>
  <si>
    <t>إنتاج البحر المتوسط حسب مواقع الانزال والصنف</t>
  </si>
  <si>
    <t>منطقة دمياط</t>
  </si>
  <si>
    <t>المنطقة الغربية</t>
  </si>
  <si>
    <t>المنطقة الشرقية</t>
  </si>
  <si>
    <t>منطقة وسط الدلتا</t>
  </si>
  <si>
    <t>عزبة البرج</t>
  </si>
  <si>
    <t>الاسكندرية والمكس</t>
  </si>
  <si>
    <t>ابوقير</t>
  </si>
  <si>
    <t>رشيد</t>
  </si>
  <si>
    <t>المعدية</t>
  </si>
  <si>
    <t>مرسى مطروح</t>
  </si>
  <si>
    <t>العريش</t>
  </si>
  <si>
    <t>برج البرلس</t>
  </si>
  <si>
    <t>اسماك غضروفيه</t>
  </si>
  <si>
    <t>سيبيا (سبيط)</t>
  </si>
  <si>
    <t>مكرونه ( حارت )</t>
  </si>
  <si>
    <t>وقار ( كشر )</t>
  </si>
  <si>
    <t>-29 -</t>
  </si>
  <si>
    <t>انتاج البحر الأحمر حسب مواقع الانزال والصنف</t>
  </si>
  <si>
    <t>لعام  2005</t>
  </si>
  <si>
    <t>خليج السويس</t>
  </si>
  <si>
    <t>خليج العقبة</t>
  </si>
  <si>
    <t>الاتكه</t>
  </si>
  <si>
    <t>السلخانه</t>
  </si>
  <si>
    <t>الطور</t>
  </si>
  <si>
    <t>راس غارب</t>
  </si>
  <si>
    <t>خارج المياه الاقليمية</t>
  </si>
  <si>
    <t>الأتكة</t>
  </si>
  <si>
    <t>الغردقة</t>
  </si>
  <si>
    <t>برانيس</t>
  </si>
  <si>
    <t>سفاجا</t>
  </si>
  <si>
    <t>القصير</t>
  </si>
  <si>
    <t>ابو رماد</t>
  </si>
  <si>
    <t>شلاتين</t>
  </si>
  <si>
    <t>دهب</t>
  </si>
  <si>
    <t>نويبع</t>
  </si>
  <si>
    <t>خيارالبحر</t>
  </si>
  <si>
    <t>سيجان (بطاطه)</t>
  </si>
  <si>
    <t>مرجان (حفار)</t>
  </si>
  <si>
    <t>وقار (كشر)</t>
  </si>
  <si>
    <t>* اصناف اخرى</t>
  </si>
  <si>
    <t>الهيئة العامة لتنمية الثروة السـمكية</t>
  </si>
  <si>
    <t>انتاج نهر النيل طبقاً للمصدر مصنفاً</t>
  </si>
  <si>
    <t>منطقة وادى النيل</t>
  </si>
  <si>
    <t>منطقة اسوان</t>
  </si>
  <si>
    <t>المنصورة</t>
  </si>
  <si>
    <t>الزقازيق</t>
  </si>
  <si>
    <t>دسوق</t>
  </si>
  <si>
    <t>كفر الزيات</t>
  </si>
  <si>
    <t>منوف</t>
  </si>
  <si>
    <t>القناطر</t>
  </si>
  <si>
    <t>بنها</t>
  </si>
  <si>
    <t xml:space="preserve">  ترعة السلام</t>
  </si>
  <si>
    <t>ترعة الاسماعيلية *</t>
  </si>
  <si>
    <t>بنى سويف</t>
  </si>
  <si>
    <t xml:space="preserve">المنيا </t>
  </si>
  <si>
    <t xml:space="preserve">اسيوط </t>
  </si>
  <si>
    <t xml:space="preserve">سوهاج </t>
  </si>
  <si>
    <t>حنشـان</t>
  </si>
  <si>
    <t xml:space="preserve">شيلان   </t>
  </si>
  <si>
    <t xml:space="preserve">  تشمل المنطقة من محافظة الاسماعيلية الى نهاية الترعة ببورسعيد  * </t>
  </si>
  <si>
    <t>قليوب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</si>
</sst>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#,##0\ &quot;ج.م.&quot;_-;#,##0\ &quot;ج.م.&quot;\-"/>
    <numFmt numFmtId="165" formatCode="#,##0\ &quot;ج.م.&quot;_-;[Red]#,##0\ &quot;ج.م.&quot;\-"/>
    <numFmt numFmtId="166" formatCode="#,##0.00\ &quot;ج.م.&quot;_-;#,##0.00\ &quot;ج.م.&quot;\-"/>
    <numFmt numFmtId="167" formatCode="#,##0.00\ &quot;ج.م.&quot;_-;[Red]#,##0.00\ &quot;ج.م.&quot;\-"/>
    <numFmt numFmtId="168" formatCode="_-* #,##0\ &quot;ج.م.&quot;_-;_-* #,##0\ &quot;ج.م.&quot;\-;_-* &quot;-&quot;\ &quot;ج.م.&quot;_-;_-@_-"/>
    <numFmt numFmtId="169" formatCode="_-* #,##0\ _ج_._م_._‏_-;_-* #,##0\ _ج_._م_._‏\-;_-* &quot;-&quot;\ _ج_._م_._‏_-;_-@_-"/>
    <numFmt numFmtId="170" formatCode="_-* #,##0.00\ &quot;ج.م.&quot;_-;_-* #,##0.00\ &quot;ج.م.&quot;\-;_-* &quot;-&quot;??\ &quot;ج.م.&quot;_-;_-@_-"/>
    <numFmt numFmtId="171" formatCode="_-* #,##0.00\ _ج_._م_._‏_-;_-* #,##0.00\ _ج_._م_._‏\-;_-* &quot;-&quot;??\ _ج_._م_._‏_-;_-@_-"/>
    <numFmt numFmtId="172" formatCode="0.0"/>
    <numFmt numFmtId="173" formatCode="0.000"/>
    <numFmt numFmtId="174" formatCode="0.00000"/>
  </numFmts>
  <fonts count="82">
    <font>
      <sz val="10"/>
      <name val="Arial"/>
      <family val="0"/>
    </font>
    <font>
      <sz val="10"/>
      <color indexed="8"/>
      <name val="Arabic Transparent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48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1"/>
      <color indexed="20"/>
      <name val="Times New Roman"/>
      <family val="1"/>
    </font>
    <font>
      <sz val="11"/>
      <color indexed="12"/>
      <name val="Times New Roman"/>
      <family val="1"/>
    </font>
    <font>
      <sz val="16"/>
      <color indexed="12"/>
      <name val="Times New Roman"/>
      <family val="1"/>
    </font>
    <font>
      <sz val="14"/>
      <color indexed="18"/>
      <name val="Times New Roman"/>
      <family val="1"/>
    </font>
    <font>
      <sz val="16"/>
      <color indexed="20"/>
      <name val="Times New Roman"/>
      <family val="1"/>
    </font>
    <font>
      <sz val="16"/>
      <color indexed="18"/>
      <name val="Times New Roman"/>
      <family val="1"/>
    </font>
    <font>
      <sz val="26"/>
      <color indexed="10"/>
      <name val="Times New Roman"/>
      <family val="1"/>
    </font>
    <font>
      <b/>
      <sz val="12"/>
      <color indexed="18"/>
      <name val="Times New Roman"/>
      <family val="1"/>
    </font>
    <font>
      <sz val="18"/>
      <color indexed="18"/>
      <name val="Times New Roman"/>
      <family val="1"/>
    </font>
    <font>
      <sz val="17"/>
      <color indexed="18"/>
      <name val="Times New Roman"/>
      <family val="1"/>
    </font>
    <font>
      <sz val="24"/>
      <color indexed="1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.5"/>
      <name val="Arial"/>
      <family val="2"/>
    </font>
    <font>
      <sz val="24"/>
      <name val="Arabic Transparent"/>
      <family val="0"/>
    </font>
    <font>
      <sz val="22"/>
      <color indexed="8"/>
      <name val="Arial"/>
      <family val="2"/>
    </font>
    <font>
      <sz val="9.5"/>
      <color indexed="8"/>
      <name val="Arial"/>
      <family val="2"/>
    </font>
    <font>
      <sz val="12"/>
      <name val="Arabic Transparent"/>
      <family val="0"/>
    </font>
    <font>
      <sz val="22"/>
      <name val="Arial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abic Transparent"/>
      <family val="2"/>
    </font>
    <font>
      <b/>
      <sz val="13"/>
      <color indexed="56"/>
      <name val="Arabic Transparent"/>
      <family val="2"/>
    </font>
    <font>
      <b/>
      <sz val="11"/>
      <color indexed="56"/>
      <name val="Arabic Transparent"/>
      <family val="2"/>
    </font>
    <font>
      <sz val="10"/>
      <color indexed="17"/>
      <name val="Arabic Transparent"/>
      <family val="2"/>
    </font>
    <font>
      <sz val="10"/>
      <color indexed="20"/>
      <name val="Arabic Transparent"/>
      <family val="2"/>
    </font>
    <font>
      <sz val="10"/>
      <color indexed="60"/>
      <name val="Arabic Transparent"/>
      <family val="2"/>
    </font>
    <font>
      <sz val="10"/>
      <color indexed="62"/>
      <name val="Arabic Transparent"/>
      <family val="2"/>
    </font>
    <font>
      <b/>
      <sz val="10"/>
      <color indexed="63"/>
      <name val="Arabic Transparent"/>
      <family val="2"/>
    </font>
    <font>
      <b/>
      <sz val="10"/>
      <color indexed="52"/>
      <name val="Arabic Transparent"/>
      <family val="2"/>
    </font>
    <font>
      <sz val="10"/>
      <color indexed="52"/>
      <name val="Arabic Transparent"/>
      <family val="2"/>
    </font>
    <font>
      <b/>
      <sz val="10"/>
      <color indexed="9"/>
      <name val="Arabic Transparent"/>
      <family val="2"/>
    </font>
    <font>
      <sz val="10"/>
      <color indexed="10"/>
      <name val="Arabic Transparent"/>
      <family val="2"/>
    </font>
    <font>
      <i/>
      <sz val="10"/>
      <color indexed="23"/>
      <name val="Arabic Transparent"/>
      <family val="2"/>
    </font>
    <font>
      <b/>
      <sz val="10"/>
      <color indexed="8"/>
      <name val="Arabic Transparent"/>
      <family val="2"/>
    </font>
    <font>
      <sz val="10"/>
      <color indexed="9"/>
      <name val="Arabic Transparent"/>
      <family val="2"/>
    </font>
    <font>
      <sz val="21"/>
      <color indexed="12"/>
      <name val="Times New Roman"/>
      <family val="0"/>
    </font>
    <font>
      <sz val="19.3"/>
      <color indexed="12"/>
      <name val="Times New Roman"/>
      <family val="0"/>
    </font>
    <font>
      <sz val="10"/>
      <color theme="1"/>
      <name val="Arabic Transparent"/>
      <family val="2"/>
    </font>
    <font>
      <sz val="10"/>
      <color theme="0"/>
      <name val="Arabic Transparent"/>
      <family val="2"/>
    </font>
    <font>
      <sz val="10"/>
      <color rgb="FF9C0006"/>
      <name val="Arabic Transparent"/>
      <family val="2"/>
    </font>
    <font>
      <b/>
      <sz val="10"/>
      <color rgb="FFFA7D00"/>
      <name val="Arabic Transparent"/>
      <family val="2"/>
    </font>
    <font>
      <b/>
      <sz val="10"/>
      <color theme="0"/>
      <name val="Arabic Transparent"/>
      <family val="2"/>
    </font>
    <font>
      <i/>
      <sz val="10"/>
      <color rgb="FF7F7F7F"/>
      <name val="Arabic Transparent"/>
      <family val="2"/>
    </font>
    <font>
      <sz val="10"/>
      <color rgb="FF006100"/>
      <name val="Arabic Transparent"/>
      <family val="2"/>
    </font>
    <font>
      <b/>
      <sz val="15"/>
      <color theme="3"/>
      <name val="Arabic Transparent"/>
      <family val="2"/>
    </font>
    <font>
      <b/>
      <sz val="13"/>
      <color theme="3"/>
      <name val="Arabic Transparent"/>
      <family val="2"/>
    </font>
    <font>
      <b/>
      <sz val="11"/>
      <color theme="3"/>
      <name val="Arabic Transparent"/>
      <family val="2"/>
    </font>
    <font>
      <sz val="10"/>
      <color rgb="FF3F3F76"/>
      <name val="Arabic Transparent"/>
      <family val="2"/>
    </font>
    <font>
      <sz val="10"/>
      <color rgb="FFFA7D00"/>
      <name val="Arabic Transparent"/>
      <family val="2"/>
    </font>
    <font>
      <sz val="10"/>
      <color rgb="FF9C6500"/>
      <name val="Arabic Transparent"/>
      <family val="2"/>
    </font>
    <font>
      <b/>
      <sz val="10"/>
      <color rgb="FF3F3F3F"/>
      <name val="Arabic Transparent"/>
      <family val="2"/>
    </font>
    <font>
      <b/>
      <sz val="18"/>
      <color theme="3"/>
      <name val="Cambria"/>
      <family val="2"/>
    </font>
    <font>
      <b/>
      <sz val="10"/>
      <color theme="1"/>
      <name val="Arabic Transparent"/>
      <family val="2"/>
    </font>
    <font>
      <sz val="10"/>
      <color rgb="FFFF0000"/>
      <name val="Arabic Transparent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0"/>
      </left>
      <right style="double">
        <color indexed="40"/>
      </right>
      <top style="double">
        <color indexed="40"/>
      </top>
      <bottom/>
    </border>
    <border>
      <left style="double">
        <color indexed="40"/>
      </left>
      <right style="double">
        <color indexed="40"/>
      </right>
      <top/>
      <bottom/>
    </border>
    <border>
      <left style="double">
        <color indexed="40"/>
      </left>
      <right style="double">
        <color indexed="40"/>
      </right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double">
        <color indexed="40"/>
      </bottom>
    </border>
    <border>
      <left style="double">
        <color indexed="15"/>
      </left>
      <right/>
      <top style="double">
        <color indexed="15"/>
      </top>
      <bottom/>
    </border>
    <border>
      <left/>
      <right style="double">
        <color indexed="15"/>
      </right>
      <top style="double">
        <color indexed="15"/>
      </top>
      <bottom/>
    </border>
    <border>
      <left style="double">
        <color indexed="15"/>
      </left>
      <right/>
      <top/>
      <bottom/>
    </border>
    <border>
      <left style="double">
        <color indexed="15"/>
      </left>
      <right style="thin">
        <color indexed="15"/>
      </right>
      <top style="double">
        <color indexed="15"/>
      </top>
      <bottom/>
    </border>
    <border>
      <left style="thin">
        <color indexed="15"/>
      </left>
      <right style="thin">
        <color indexed="15"/>
      </right>
      <top style="double">
        <color indexed="15"/>
      </top>
      <bottom/>
    </border>
    <border>
      <left style="thin">
        <color indexed="15"/>
      </left>
      <right style="double">
        <color indexed="15"/>
      </right>
      <top style="double">
        <color indexed="15"/>
      </top>
      <bottom/>
    </border>
    <border>
      <left/>
      <right style="thin">
        <color indexed="15"/>
      </right>
      <top style="double">
        <color indexed="15"/>
      </top>
      <bottom/>
    </border>
    <border>
      <left/>
      <right style="double">
        <color indexed="15"/>
      </right>
      <top/>
      <bottom/>
    </border>
    <border>
      <left style="double">
        <color indexed="15"/>
      </left>
      <right style="thin">
        <color indexed="15"/>
      </right>
      <top/>
      <bottom/>
    </border>
    <border>
      <left style="thin">
        <color indexed="15"/>
      </left>
      <right style="thin">
        <color indexed="15"/>
      </right>
      <top/>
      <bottom/>
    </border>
    <border>
      <left style="thin">
        <color indexed="15"/>
      </left>
      <right style="double">
        <color indexed="15"/>
      </right>
      <top/>
      <bottom/>
    </border>
    <border>
      <left/>
      <right style="thin">
        <color indexed="15"/>
      </right>
      <top/>
      <bottom/>
    </border>
    <border>
      <left style="double">
        <color indexed="15"/>
      </left>
      <right/>
      <top style="double">
        <color indexed="15"/>
      </top>
      <bottom style="double">
        <color indexed="15"/>
      </bottom>
    </border>
    <border>
      <left style="double">
        <color indexed="15"/>
      </left>
      <right style="thin">
        <color indexed="15"/>
      </right>
      <top style="double">
        <color indexed="15"/>
      </top>
      <bottom style="double">
        <color indexed="15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double">
        <color indexed="15"/>
      </bottom>
    </border>
    <border>
      <left style="thin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/>
      <right style="double">
        <color indexed="15"/>
      </right>
      <top style="double">
        <color indexed="15"/>
      </top>
      <bottom style="double">
        <color indexed="15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double">
        <color indexed="15"/>
      </top>
      <bottom style="double">
        <color indexed="15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3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8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13" fillId="33" borderId="15" xfId="0" applyFont="1" applyFill="1" applyBorder="1" applyAlignment="1">
      <alignment vertical="center"/>
    </xf>
    <xf numFmtId="20" fontId="13" fillId="0" borderId="16" xfId="0" applyNumberFormat="1" applyFont="1" applyBorder="1" applyAlignment="1" quotePrefix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1" fontId="8" fillId="0" borderId="24" xfId="0" applyNumberFormat="1" applyFont="1" applyBorder="1" applyAlignment="1">
      <alignment horizontal="right" vertical="center"/>
    </xf>
    <xf numFmtId="1" fontId="13" fillId="33" borderId="21" xfId="0" applyNumberFormat="1" applyFont="1" applyFill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right" vertical="center"/>
    </xf>
    <xf numFmtId="1" fontId="6" fillId="0" borderId="28" xfId="0" applyNumberFormat="1" applyFont="1" applyBorder="1" applyAlignment="1">
      <alignment horizontal="right" vertical="center"/>
    </xf>
    <xf numFmtId="1" fontId="6" fillId="0" borderId="29" xfId="0" applyNumberFormat="1" applyFont="1" applyBorder="1" applyAlignment="1">
      <alignment horizontal="right" vertical="center"/>
    </xf>
    <xf numFmtId="1" fontId="8" fillId="0" borderId="27" xfId="0" applyNumberFormat="1" applyFont="1" applyBorder="1" applyAlignment="1">
      <alignment horizontal="right" vertical="center"/>
    </xf>
    <xf numFmtId="1" fontId="8" fillId="0" borderId="28" xfId="0" applyNumberFormat="1" applyFont="1" applyBorder="1" applyAlignment="1">
      <alignment horizontal="right" vertical="center"/>
    </xf>
    <xf numFmtId="1" fontId="8" fillId="0" borderId="29" xfId="0" applyNumberFormat="1" applyFont="1" applyBorder="1" applyAlignment="1">
      <alignment horizontal="right" vertical="center"/>
    </xf>
    <xf numFmtId="1" fontId="13" fillId="33" borderId="30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readingOrder="2"/>
    </xf>
    <xf numFmtId="1" fontId="2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21" fillId="0" borderId="0" xfId="0" applyNumberFormat="1" applyFont="1" applyFill="1" applyAlignment="1">
      <alignment vertical="center"/>
    </xf>
    <xf numFmtId="2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/>
    </xf>
    <xf numFmtId="1" fontId="25" fillId="0" borderId="0" xfId="0" applyNumberFormat="1" applyFont="1" applyFill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 readingOrder="2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1" fontId="22" fillId="0" borderId="33" xfId="0" applyNumberFormat="1" applyFont="1" applyFill="1" applyBorder="1" applyAlignment="1">
      <alignment horizontal="center" vertical="center" wrapText="1"/>
    </xf>
    <xf numFmtId="1" fontId="27" fillId="0" borderId="33" xfId="0" applyNumberFormat="1" applyFont="1" applyFill="1" applyBorder="1" applyAlignment="1">
      <alignment horizontal="center" vertical="center" wrapText="1"/>
    </xf>
    <xf numFmtId="2" fontId="22" fillId="0" borderId="34" xfId="0" applyNumberFormat="1" applyFont="1" applyFill="1" applyBorder="1" applyAlignment="1">
      <alignment horizontal="center" vertical="center" wrapText="1"/>
    </xf>
    <xf numFmtId="1" fontId="26" fillId="0" borderId="35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center" vertical="center"/>
    </xf>
    <xf numFmtId="1" fontId="26" fillId="0" borderId="0" xfId="0" applyNumberFormat="1" applyFont="1" applyFill="1" applyAlignment="1">
      <alignment horizontal="center" vertical="center" readingOrder="2"/>
    </xf>
    <xf numFmtId="0" fontId="26" fillId="0" borderId="0" xfId="0" applyFont="1" applyFill="1" applyAlignment="1">
      <alignment/>
    </xf>
    <xf numFmtId="0" fontId="26" fillId="0" borderId="36" xfId="0" applyFont="1" applyFill="1" applyBorder="1" applyAlignment="1">
      <alignment horizontal="right" vertical="center" indent="1"/>
    </xf>
    <xf numFmtId="1" fontId="26" fillId="0" borderId="37" xfId="0" applyNumberFormat="1" applyFont="1" applyFill="1" applyBorder="1" applyAlignment="1">
      <alignment horizontal="right" vertical="center" readingOrder="2"/>
    </xf>
    <xf numFmtId="1" fontId="27" fillId="0" borderId="38" xfId="0" applyNumberFormat="1" applyFont="1" applyFill="1" applyBorder="1" applyAlignment="1">
      <alignment vertical="center" wrapText="1" readingOrder="2"/>
    </xf>
    <xf numFmtId="1" fontId="26" fillId="0" borderId="38" xfId="0" applyNumberFormat="1" applyFont="1" applyFill="1" applyBorder="1" applyAlignment="1">
      <alignment vertical="center" wrapText="1" readingOrder="2"/>
    </xf>
    <xf numFmtId="1" fontId="26" fillId="0" borderId="38" xfId="0" applyNumberFormat="1" applyFont="1" applyFill="1" applyBorder="1" applyAlignment="1">
      <alignment vertical="center" readingOrder="2"/>
    </xf>
    <xf numFmtId="1" fontId="27" fillId="0" borderId="39" xfId="0" applyNumberFormat="1" applyFont="1" applyFill="1" applyBorder="1" applyAlignment="1">
      <alignment vertical="center" wrapText="1" readingOrder="2"/>
    </xf>
    <xf numFmtId="1" fontId="26" fillId="0" borderId="35" xfId="0" applyNumberFormat="1" applyFont="1" applyFill="1" applyBorder="1" applyAlignment="1">
      <alignment vertical="center" readingOrder="2"/>
    </xf>
    <xf numFmtId="0" fontId="26" fillId="0" borderId="0" xfId="0" applyFont="1" applyFill="1" applyAlignment="1">
      <alignment readingOrder="2"/>
    </xf>
    <xf numFmtId="1" fontId="27" fillId="0" borderId="38" xfId="0" applyNumberFormat="1" applyFont="1" applyFill="1" applyBorder="1" applyAlignment="1">
      <alignment vertical="center" readingOrder="2"/>
    </xf>
    <xf numFmtId="1" fontId="26" fillId="0" borderId="38" xfId="0" applyNumberFormat="1" applyFont="1" applyFill="1" applyBorder="1" applyAlignment="1">
      <alignment horizontal="right" vertical="center" readingOrder="2"/>
    </xf>
    <xf numFmtId="1" fontId="27" fillId="0" borderId="38" xfId="0" applyNumberFormat="1" applyFont="1" applyFill="1" applyBorder="1" applyAlignment="1">
      <alignment horizontal="right" vertical="center" readingOrder="2"/>
    </xf>
    <xf numFmtId="172" fontId="26" fillId="0" borderId="40" xfId="0" applyNumberFormat="1" applyFont="1" applyFill="1" applyBorder="1" applyAlignment="1">
      <alignment vertical="center" readingOrder="2"/>
    </xf>
    <xf numFmtId="1" fontId="26" fillId="0" borderId="41" xfId="0" applyNumberFormat="1" applyFont="1" applyFill="1" applyBorder="1" applyAlignment="1">
      <alignment vertical="center" readingOrder="2"/>
    </xf>
    <xf numFmtId="172" fontId="27" fillId="0" borderId="40" xfId="0" applyNumberFormat="1" applyFont="1" applyFill="1" applyBorder="1" applyAlignment="1">
      <alignment vertical="center" readingOrder="2"/>
    </xf>
    <xf numFmtId="2" fontId="26" fillId="0" borderId="40" xfId="0" applyNumberFormat="1" applyFont="1" applyFill="1" applyBorder="1" applyAlignment="1">
      <alignment vertical="center" readingOrder="2"/>
    </xf>
    <xf numFmtId="172" fontId="26" fillId="0" borderId="36" xfId="0" applyNumberFormat="1" applyFont="1" applyFill="1" applyBorder="1" applyAlignment="1">
      <alignment horizontal="right" vertical="center" indent="1"/>
    </xf>
    <xf numFmtId="2" fontId="26" fillId="0" borderId="38" xfId="0" applyNumberFormat="1" applyFont="1" applyFill="1" applyBorder="1" applyAlignment="1">
      <alignment horizontal="right" vertical="center" readingOrder="2"/>
    </xf>
    <xf numFmtId="2" fontId="26" fillId="0" borderId="38" xfId="0" applyNumberFormat="1" applyFont="1" applyFill="1" applyBorder="1" applyAlignment="1">
      <alignment vertical="center" readingOrder="2"/>
    </xf>
    <xf numFmtId="1" fontId="26" fillId="0" borderId="36" xfId="58" applyNumberFormat="1" applyFont="1" applyFill="1" applyBorder="1" applyAlignment="1">
      <alignment horizontal="right" vertical="center" indent="1"/>
      <protection/>
    </xf>
    <xf numFmtId="1" fontId="27" fillId="0" borderId="38" xfId="0" applyNumberFormat="1" applyFont="1" applyFill="1" applyBorder="1" applyAlignment="1" quotePrefix="1">
      <alignment vertical="center" readingOrder="2"/>
    </xf>
    <xf numFmtId="1" fontId="26" fillId="0" borderId="38" xfId="58" applyNumberFormat="1" applyFont="1" applyFill="1" applyBorder="1" applyAlignment="1">
      <alignment vertical="center" readingOrder="2"/>
      <protection/>
    </xf>
    <xf numFmtId="1" fontId="27" fillId="0" borderId="38" xfId="58" applyNumberFormat="1" applyFont="1" applyFill="1" applyBorder="1" applyAlignment="1">
      <alignment vertical="center" readingOrder="2"/>
      <protection/>
    </xf>
    <xf numFmtId="173" fontId="26" fillId="0" borderId="38" xfId="0" applyNumberFormat="1" applyFont="1" applyFill="1" applyBorder="1" applyAlignment="1" quotePrefix="1">
      <alignment horizontal="right" vertical="center" readingOrder="2"/>
    </xf>
    <xf numFmtId="173" fontId="26" fillId="0" borderId="38" xfId="0" applyNumberFormat="1" applyFont="1" applyFill="1" applyBorder="1" applyAlignment="1">
      <alignment vertical="center" readingOrder="2"/>
    </xf>
    <xf numFmtId="1" fontId="26" fillId="0" borderId="37" xfId="0" applyNumberFormat="1" applyFont="1" applyFill="1" applyBorder="1" applyAlignment="1">
      <alignment vertical="center" readingOrder="2"/>
    </xf>
    <xf numFmtId="1" fontId="26" fillId="0" borderId="38" xfId="0" applyNumberFormat="1" applyFont="1" applyFill="1" applyBorder="1" applyAlignment="1" quotePrefix="1">
      <alignment horizontal="right" vertical="center" readingOrder="2"/>
    </xf>
    <xf numFmtId="1" fontId="26" fillId="0" borderId="0" xfId="0" applyNumberFormat="1" applyFont="1" applyFill="1" applyAlignment="1">
      <alignment readingOrder="2"/>
    </xf>
    <xf numFmtId="0" fontId="26" fillId="0" borderId="0" xfId="0" applyFont="1" applyFill="1" applyBorder="1" applyAlignment="1">
      <alignment/>
    </xf>
    <xf numFmtId="1" fontId="26" fillId="0" borderId="40" xfId="0" applyNumberFormat="1" applyFont="1" applyFill="1" applyBorder="1" applyAlignment="1">
      <alignment vertical="center" readingOrder="2"/>
    </xf>
    <xf numFmtId="1" fontId="26" fillId="0" borderId="38" xfId="0" applyNumberFormat="1" applyFont="1" applyFill="1" applyBorder="1" applyAlignment="1" quotePrefix="1">
      <alignment vertical="center" readingOrder="2"/>
    </xf>
    <xf numFmtId="173" fontId="26" fillId="0" borderId="38" xfId="0" applyNumberFormat="1" applyFont="1" applyFill="1" applyBorder="1" applyAlignment="1">
      <alignment horizontal="right" vertical="center" readingOrder="2"/>
    </xf>
    <xf numFmtId="1" fontId="26" fillId="0" borderId="38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right" vertical="center" readingOrder="2"/>
    </xf>
    <xf numFmtId="0" fontId="26" fillId="0" borderId="36" xfId="0" applyFont="1" applyFill="1" applyBorder="1" applyAlignment="1">
      <alignment horizontal="right" indent="1"/>
    </xf>
    <xf numFmtId="1" fontId="26" fillId="0" borderId="37" xfId="0" applyNumberFormat="1" applyFont="1" applyFill="1" applyBorder="1" applyAlignment="1" quotePrefix="1">
      <alignment horizontal="right" vertical="center" readingOrder="2"/>
    </xf>
    <xf numFmtId="1" fontId="26" fillId="0" borderId="0" xfId="0" applyNumberFormat="1" applyFont="1" applyFill="1" applyAlignment="1">
      <alignment/>
    </xf>
    <xf numFmtId="172" fontId="26" fillId="0" borderId="38" xfId="0" applyNumberFormat="1" applyFont="1" applyFill="1" applyBorder="1" applyAlignment="1">
      <alignment horizontal="right" vertical="center" readingOrder="2"/>
    </xf>
    <xf numFmtId="172" fontId="26" fillId="0" borderId="38" xfId="0" applyNumberFormat="1" applyFont="1" applyFill="1" applyBorder="1" applyAlignment="1">
      <alignment vertical="center" readingOrder="2"/>
    </xf>
    <xf numFmtId="1" fontId="26" fillId="0" borderId="42" xfId="0" applyNumberFormat="1" applyFont="1" applyFill="1" applyBorder="1" applyAlignment="1">
      <alignment horizontal="right" vertical="center" readingOrder="2"/>
    </xf>
    <xf numFmtId="1" fontId="27" fillId="0" borderId="43" xfId="0" applyNumberFormat="1" applyFont="1" applyFill="1" applyBorder="1" applyAlignment="1">
      <alignment vertical="center" readingOrder="2"/>
    </xf>
    <xf numFmtId="1" fontId="26" fillId="0" borderId="43" xfId="0" applyNumberFormat="1" applyFont="1" applyFill="1" applyBorder="1" applyAlignment="1">
      <alignment vertical="center" readingOrder="2"/>
    </xf>
    <xf numFmtId="1" fontId="26" fillId="0" borderId="39" xfId="0" applyNumberFormat="1" applyFont="1" applyFill="1" applyBorder="1" applyAlignment="1">
      <alignment vertical="center" readingOrder="2"/>
    </xf>
    <xf numFmtId="1" fontId="26" fillId="0" borderId="44" xfId="0" applyNumberFormat="1" applyFont="1" applyFill="1" applyBorder="1" applyAlignment="1">
      <alignment vertical="center" readingOrder="2"/>
    </xf>
    <xf numFmtId="173" fontId="26" fillId="0" borderId="0" xfId="0" applyNumberFormat="1" applyFont="1" applyFill="1" applyAlignment="1">
      <alignment/>
    </xf>
    <xf numFmtId="1" fontId="26" fillId="0" borderId="45" xfId="0" applyNumberFormat="1" applyFont="1" applyFill="1" applyBorder="1" applyAlignment="1">
      <alignment vertical="center" readingOrder="2"/>
    </xf>
    <xf numFmtId="1" fontId="27" fillId="0" borderId="46" xfId="0" applyNumberFormat="1" applyFont="1" applyFill="1" applyBorder="1" applyAlignment="1">
      <alignment vertical="center" readingOrder="2"/>
    </xf>
    <xf numFmtId="1" fontId="26" fillId="0" borderId="33" xfId="0" applyNumberFormat="1" applyFont="1" applyFill="1" applyBorder="1" applyAlignment="1">
      <alignment vertical="center" readingOrder="2"/>
    </xf>
    <xf numFmtId="173" fontId="26" fillId="0" borderId="33" xfId="0" applyNumberFormat="1" applyFont="1" applyFill="1" applyBorder="1" applyAlignment="1">
      <alignment vertical="center" readingOrder="2"/>
    </xf>
    <xf numFmtId="173" fontId="26" fillId="0" borderId="46" xfId="0" applyNumberFormat="1" applyFont="1" applyFill="1" applyBorder="1" applyAlignment="1">
      <alignment vertical="center" readingOrder="2"/>
    </xf>
    <xf numFmtId="1" fontId="26" fillId="0" borderId="34" xfId="0" applyNumberFormat="1" applyFont="1" applyFill="1" applyBorder="1" applyAlignment="1">
      <alignment vertical="center" readingOrder="2"/>
    </xf>
    <xf numFmtId="1" fontId="26" fillId="0" borderId="31" xfId="0" applyNumberFormat="1" applyFont="1" applyFill="1" applyBorder="1" applyAlignment="1">
      <alignment vertical="center" readingOrder="2"/>
    </xf>
    <xf numFmtId="1" fontId="2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9" fillId="0" borderId="0" xfId="0" applyFont="1" applyFill="1" applyAlignment="1">
      <alignment readingOrder="2"/>
    </xf>
    <xf numFmtId="0" fontId="29" fillId="0" borderId="0" xfId="0" applyFont="1" applyAlignment="1">
      <alignment/>
    </xf>
    <xf numFmtId="0" fontId="2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readingOrder="2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vertical="center"/>
    </xf>
    <xf numFmtId="0" fontId="22" fillId="0" borderId="37" xfId="0" applyFont="1" applyFill="1" applyBorder="1" applyAlignment="1">
      <alignment horizontal="right" vertical="center" readingOrder="2"/>
    </xf>
    <xf numFmtId="0" fontId="22" fillId="0" borderId="41" xfId="0" applyFont="1" applyFill="1" applyBorder="1" applyAlignment="1">
      <alignment horizontal="right" vertical="center" readingOrder="2"/>
    </xf>
    <xf numFmtId="0" fontId="22" fillId="0" borderId="38" xfId="0" applyFont="1" applyFill="1" applyBorder="1" applyAlignment="1" quotePrefix="1">
      <alignment horizontal="right" vertical="center" readingOrder="2"/>
    </xf>
    <xf numFmtId="0" fontId="22" fillId="0" borderId="40" xfId="0" applyFont="1" applyFill="1" applyBorder="1" applyAlignment="1" quotePrefix="1">
      <alignment horizontal="right" vertical="center" readingOrder="2"/>
    </xf>
    <xf numFmtId="0" fontId="22" fillId="0" borderId="0" xfId="0" applyFont="1" applyFill="1" applyBorder="1" applyAlignment="1" quotePrefix="1">
      <alignment horizontal="right" vertical="center" readingOrder="2"/>
    </xf>
    <xf numFmtId="0" fontId="22" fillId="0" borderId="53" xfId="0" applyFont="1" applyFill="1" applyBorder="1" applyAlignment="1" quotePrefix="1">
      <alignment horizontal="right" vertical="center" readingOrder="2"/>
    </xf>
    <xf numFmtId="0" fontId="22" fillId="0" borderId="54" xfId="0" applyFont="1" applyFill="1" applyBorder="1" applyAlignment="1" quotePrefix="1">
      <alignment horizontal="right" vertical="center" readingOrder="2"/>
    </xf>
    <xf numFmtId="0" fontId="22" fillId="0" borderId="55" xfId="0" applyFont="1" applyFill="1" applyBorder="1" applyAlignment="1" quotePrefix="1">
      <alignment horizontal="right" vertical="center" readingOrder="2"/>
    </xf>
    <xf numFmtId="0" fontId="22" fillId="0" borderId="36" xfId="0" applyFont="1" applyFill="1" applyBorder="1" applyAlignment="1">
      <alignment horizontal="right" vertical="center" readingOrder="2"/>
    </xf>
    <xf numFmtId="0" fontId="22" fillId="0" borderId="37" xfId="0" applyFont="1" applyFill="1" applyBorder="1" applyAlignment="1" quotePrefix="1">
      <alignment horizontal="right" readingOrder="2"/>
    </xf>
    <xf numFmtId="0" fontId="22" fillId="0" borderId="41" xfId="0" applyFont="1" applyFill="1" applyBorder="1" applyAlignment="1">
      <alignment horizontal="right" readingOrder="2"/>
    </xf>
    <xf numFmtId="1" fontId="22" fillId="0" borderId="36" xfId="0" applyNumberFormat="1" applyFont="1" applyFill="1" applyBorder="1" applyAlignment="1">
      <alignment horizontal="right" vertical="center" readingOrder="2"/>
    </xf>
    <xf numFmtId="0" fontId="22" fillId="0" borderId="37" xfId="0" applyFont="1" applyFill="1" applyBorder="1" applyAlignment="1">
      <alignment horizontal="right" readingOrder="2"/>
    </xf>
    <xf numFmtId="1" fontId="22" fillId="0" borderId="32" xfId="0" applyNumberFormat="1" applyFont="1" applyFill="1" applyBorder="1" applyAlignment="1" quotePrefix="1">
      <alignment horizontal="right" vertical="center" readingOrder="2"/>
    </xf>
    <xf numFmtId="1" fontId="22" fillId="0" borderId="56" xfId="0" applyNumberFormat="1" applyFont="1" applyFill="1" applyBorder="1" applyAlignment="1" quotePrefix="1">
      <alignment horizontal="right" vertical="center" readingOrder="2"/>
    </xf>
    <xf numFmtId="1" fontId="22" fillId="0" borderId="33" xfId="0" applyNumberFormat="1" applyFont="1" applyFill="1" applyBorder="1" applyAlignment="1" quotePrefix="1">
      <alignment horizontal="right" vertical="center" readingOrder="2"/>
    </xf>
    <xf numFmtId="1" fontId="22" fillId="0" borderId="34" xfId="0" applyNumberFormat="1" applyFont="1" applyFill="1" applyBorder="1" applyAlignment="1" quotePrefix="1">
      <alignment horizontal="right" vertical="center" readingOrder="2"/>
    </xf>
    <xf numFmtId="1" fontId="22" fillId="0" borderId="57" xfId="0" applyNumberFormat="1" applyFont="1" applyFill="1" applyBorder="1" applyAlignment="1" quotePrefix="1">
      <alignment horizontal="right" vertical="center" readingOrder="2"/>
    </xf>
    <xf numFmtId="1" fontId="22" fillId="0" borderId="58" xfId="0" applyNumberFormat="1" applyFont="1" applyFill="1" applyBorder="1" applyAlignment="1" quotePrefix="1">
      <alignment horizontal="right" vertical="center" readingOrder="2"/>
    </xf>
    <xf numFmtId="1" fontId="22" fillId="0" borderId="31" xfId="0" applyNumberFormat="1" applyFont="1" applyFill="1" applyBorder="1" applyAlignment="1" quotePrefix="1">
      <alignment horizontal="right" vertical="center" readingOrder="2"/>
    </xf>
    <xf numFmtId="1" fontId="3" fillId="0" borderId="0" xfId="0" applyNumberFormat="1" applyFont="1" applyFill="1" applyAlignment="1">
      <alignment readingOrder="2"/>
    </xf>
    <xf numFmtId="0" fontId="29" fillId="0" borderId="0" xfId="0" applyFont="1" applyFill="1" applyAlignment="1">
      <alignment/>
    </xf>
    <xf numFmtId="1" fontId="22" fillId="0" borderId="37" xfId="0" applyNumberFormat="1" applyFont="1" applyFill="1" applyBorder="1" applyAlignment="1">
      <alignment horizontal="right" vertical="center" readingOrder="2"/>
    </xf>
    <xf numFmtId="1" fontId="22" fillId="0" borderId="41" xfId="0" applyNumberFormat="1" applyFont="1" applyFill="1" applyBorder="1" applyAlignment="1">
      <alignment horizontal="right" vertical="center" readingOrder="2"/>
    </xf>
    <xf numFmtId="1" fontId="22" fillId="0" borderId="0" xfId="0" applyNumberFormat="1" applyFont="1" applyFill="1" applyBorder="1" applyAlignment="1">
      <alignment horizontal="right" vertical="center" readingOrder="2"/>
    </xf>
    <xf numFmtId="1" fontId="22" fillId="0" borderId="54" xfId="0" applyNumberFormat="1" applyFont="1" applyFill="1" applyBorder="1" applyAlignment="1">
      <alignment horizontal="right" vertical="center" readingOrder="2"/>
    </xf>
    <xf numFmtId="1" fontId="22" fillId="0" borderId="55" xfId="0" applyNumberFormat="1" applyFont="1" applyFill="1" applyBorder="1" applyAlignment="1" quotePrefix="1">
      <alignment horizontal="right" vertical="center" readingOrder="2"/>
    </xf>
    <xf numFmtId="1" fontId="29" fillId="0" borderId="0" xfId="0" applyNumberFormat="1" applyFont="1" applyAlignment="1">
      <alignment/>
    </xf>
    <xf numFmtId="0" fontId="22" fillId="0" borderId="43" xfId="0" applyFont="1" applyFill="1" applyBorder="1" applyAlignment="1" quotePrefix="1">
      <alignment horizontal="right" vertical="center" readingOrder="2"/>
    </xf>
    <xf numFmtId="0" fontId="22" fillId="0" borderId="40" xfId="0" applyFont="1" applyFill="1" applyBorder="1" applyAlignment="1">
      <alignment/>
    </xf>
    <xf numFmtId="0" fontId="22" fillId="0" borderId="0" xfId="0" applyFont="1" applyFill="1" applyAlignment="1">
      <alignment horizontal="right" readingOrder="2"/>
    </xf>
    <xf numFmtId="1" fontId="22" fillId="0" borderId="37" xfId="0" applyNumberFormat="1" applyFont="1" applyFill="1" applyBorder="1" applyAlignment="1" quotePrefix="1">
      <alignment horizontal="right" vertical="center" readingOrder="2"/>
    </xf>
    <xf numFmtId="1" fontId="22" fillId="0" borderId="36" xfId="0" applyNumberFormat="1" applyFont="1" applyFill="1" applyBorder="1" applyAlignment="1" quotePrefix="1">
      <alignment horizontal="right" vertical="center" readingOrder="2"/>
    </xf>
    <xf numFmtId="1" fontId="22" fillId="0" borderId="41" xfId="0" applyNumberFormat="1" applyFont="1" applyFill="1" applyBorder="1" applyAlignment="1" quotePrefix="1">
      <alignment horizontal="right" vertical="center" readingOrder="2"/>
    </xf>
    <xf numFmtId="1" fontId="22" fillId="0" borderId="59" xfId="0" applyNumberFormat="1" applyFont="1" applyFill="1" applyBorder="1" applyAlignment="1">
      <alignment horizontal="right" vertical="center" readingOrder="2"/>
    </xf>
    <xf numFmtId="0" fontId="22" fillId="0" borderId="31" xfId="0" applyFont="1" applyFill="1" applyBorder="1" applyAlignment="1">
      <alignment horizontal="right" vertical="center" readingOrder="2"/>
    </xf>
    <xf numFmtId="1" fontId="22" fillId="0" borderId="40" xfId="0" applyNumberFormat="1" applyFont="1" applyFill="1" applyBorder="1" applyAlignment="1">
      <alignment horizontal="right" vertical="center" readingOrder="2"/>
    </xf>
    <xf numFmtId="0" fontId="22" fillId="0" borderId="38" xfId="0" applyFont="1" applyFill="1" applyBorder="1" applyAlignment="1">
      <alignment horizontal="right" readingOrder="2"/>
    </xf>
    <xf numFmtId="0" fontId="22" fillId="0" borderId="60" xfId="0" applyFont="1" applyFill="1" applyBorder="1" applyAlignment="1" quotePrefix="1">
      <alignment horizontal="right" vertical="center" readingOrder="2"/>
    </xf>
    <xf numFmtId="1" fontId="22" fillId="0" borderId="32" xfId="0" applyNumberFormat="1" applyFont="1" applyFill="1" applyBorder="1" applyAlignment="1">
      <alignment horizontal="right" vertical="center" readingOrder="2"/>
    </xf>
    <xf numFmtId="1" fontId="22" fillId="0" borderId="59" xfId="0" applyNumberFormat="1" applyFont="1" applyFill="1" applyBorder="1" applyAlignment="1" quotePrefix="1">
      <alignment horizontal="right" vertical="center" readingOrder="2"/>
    </xf>
    <xf numFmtId="1" fontId="22" fillId="0" borderId="33" xfId="0" applyNumberFormat="1" applyFont="1" applyFill="1" applyBorder="1" applyAlignment="1">
      <alignment horizontal="right" vertical="center" readingOrder="2"/>
    </xf>
    <xf numFmtId="1" fontId="22" fillId="0" borderId="34" xfId="0" applyNumberFormat="1" applyFont="1" applyFill="1" applyBorder="1" applyAlignment="1">
      <alignment horizontal="right" vertical="center" readingOrder="2"/>
    </xf>
    <xf numFmtId="1" fontId="22" fillId="0" borderId="40" xfId="0" applyNumberFormat="1" applyFont="1" applyFill="1" applyBorder="1" applyAlignment="1" quotePrefix="1">
      <alignment horizontal="right" vertical="center" readingOrder="2"/>
    </xf>
    <xf numFmtId="1" fontId="31" fillId="0" borderId="55" xfId="0" applyNumberFormat="1" applyFont="1" applyFill="1" applyBorder="1" applyAlignment="1" quotePrefix="1">
      <alignment horizontal="right" vertical="center" readingOrder="2"/>
    </xf>
    <xf numFmtId="0" fontId="0" fillId="0" borderId="36" xfId="0" applyFont="1" applyFill="1" applyBorder="1" applyAlignment="1">
      <alignment readingOrder="2"/>
    </xf>
    <xf numFmtId="0" fontId="22" fillId="0" borderId="36" xfId="0" applyFont="1" applyFill="1" applyBorder="1" applyAlignment="1">
      <alignment readingOrder="2"/>
    </xf>
    <xf numFmtId="0" fontId="22" fillId="0" borderId="0" xfId="0" applyFont="1" applyFill="1" applyBorder="1" applyAlignment="1">
      <alignment horizontal="right" readingOrder="2"/>
    </xf>
    <xf numFmtId="0" fontId="22" fillId="0" borderId="53" xfId="0" applyFont="1" applyFill="1" applyBorder="1" applyAlignment="1" quotePrefix="1">
      <alignment horizontal="right" readingOrder="2"/>
    </xf>
    <xf numFmtId="0" fontId="22" fillId="0" borderId="40" xfId="0" applyFont="1" applyFill="1" applyBorder="1" applyAlignment="1" quotePrefix="1">
      <alignment horizontal="right" readingOrder="2"/>
    </xf>
    <xf numFmtId="0" fontId="22" fillId="0" borderId="0" xfId="0" applyFont="1" applyFill="1" applyBorder="1" applyAlignment="1" quotePrefix="1">
      <alignment horizontal="right" readingOrder="2"/>
    </xf>
    <xf numFmtId="0" fontId="22" fillId="0" borderId="40" xfId="0" applyFont="1" applyFill="1" applyBorder="1" applyAlignment="1">
      <alignment horizontal="right" readingOrder="2"/>
    </xf>
    <xf numFmtId="1" fontId="22" fillId="0" borderId="0" xfId="0" applyNumberFormat="1" applyFont="1" applyFill="1" applyBorder="1" applyAlignment="1" quotePrefix="1">
      <alignment horizontal="right" vertical="center" readingOrder="2"/>
    </xf>
    <xf numFmtId="1" fontId="22" fillId="0" borderId="53" xfId="0" applyNumberFormat="1" applyFont="1" applyFill="1" applyBorder="1" applyAlignment="1" quotePrefix="1">
      <alignment horizontal="right" vertical="center" readingOrder="2"/>
    </xf>
    <xf numFmtId="1" fontId="22" fillId="0" borderId="38" xfId="0" applyNumberFormat="1" applyFont="1" applyFill="1" applyBorder="1" applyAlignment="1" quotePrefix="1">
      <alignment horizontal="right" vertical="center" readingOrder="2"/>
    </xf>
    <xf numFmtId="0" fontId="22" fillId="0" borderId="41" xfId="0" applyFont="1" applyFill="1" applyBorder="1" applyAlignment="1" quotePrefix="1">
      <alignment horizontal="right" readingOrder="2"/>
    </xf>
    <xf numFmtId="1" fontId="22" fillId="0" borderId="53" xfId="0" applyNumberFormat="1" applyFont="1" applyFill="1" applyBorder="1" applyAlignment="1">
      <alignment horizontal="right" vertical="center" readingOrder="2"/>
    </xf>
    <xf numFmtId="1" fontId="22" fillId="0" borderId="38" xfId="0" applyNumberFormat="1" applyFont="1" applyFill="1" applyBorder="1" applyAlignment="1">
      <alignment horizontal="right" vertical="center" readingOrder="2"/>
    </xf>
    <xf numFmtId="0" fontId="22" fillId="0" borderId="38" xfId="0" applyFont="1" applyFill="1" applyBorder="1" applyAlignment="1">
      <alignment horizontal="right" vertical="center" readingOrder="2"/>
    </xf>
    <xf numFmtId="0" fontId="22" fillId="0" borderId="32" xfId="0" applyFont="1" applyFill="1" applyBorder="1" applyAlignment="1" quotePrefix="1">
      <alignment horizontal="right" readingOrder="2"/>
    </xf>
    <xf numFmtId="0" fontId="22" fillId="0" borderId="56" xfId="0" applyFont="1" applyFill="1" applyBorder="1" applyAlignment="1" quotePrefix="1">
      <alignment horizontal="right" readingOrder="2"/>
    </xf>
    <xf numFmtId="0" fontId="22" fillId="0" borderId="58" xfId="0" applyFont="1" applyFill="1" applyBorder="1" applyAlignment="1" quotePrefix="1">
      <alignment horizontal="right" readingOrder="2"/>
    </xf>
    <xf numFmtId="0" fontId="22" fillId="0" borderId="46" xfId="0" applyFont="1" applyFill="1" applyBorder="1" applyAlignment="1" quotePrefix="1">
      <alignment horizontal="right" readingOrder="2"/>
    </xf>
    <xf numFmtId="0" fontId="22" fillId="0" borderId="33" xfId="0" applyFont="1" applyFill="1" applyBorder="1" applyAlignment="1" quotePrefix="1">
      <alignment horizontal="right" readingOrder="2"/>
    </xf>
    <xf numFmtId="0" fontId="22" fillId="0" borderId="57" xfId="0" applyFont="1" applyFill="1" applyBorder="1" applyAlignment="1" quotePrefix="1">
      <alignment horizontal="right" readingOrder="2"/>
    </xf>
    <xf numFmtId="0" fontId="22" fillId="0" borderId="34" xfId="0" applyFont="1" applyFill="1" applyBorder="1" applyAlignment="1" quotePrefix="1">
      <alignment horizontal="right" readingOrder="2"/>
    </xf>
    <xf numFmtId="0" fontId="22" fillId="0" borderId="31" xfId="0" applyFont="1" applyFill="1" applyBorder="1" applyAlignment="1" quotePrefix="1">
      <alignment horizontal="right" readingOrder="2"/>
    </xf>
    <xf numFmtId="0" fontId="3" fillId="0" borderId="0" xfId="0" applyFont="1" applyFill="1" applyAlignment="1">
      <alignment readingOrder="2"/>
    </xf>
    <xf numFmtId="1" fontId="22" fillId="0" borderId="56" xfId="0" applyNumberFormat="1" applyFont="1" applyFill="1" applyBorder="1" applyAlignment="1">
      <alignment horizontal="right" vertical="center" readingOrder="2"/>
    </xf>
    <xf numFmtId="1" fontId="22" fillId="0" borderId="57" xfId="0" applyNumberFormat="1" applyFont="1" applyFill="1" applyBorder="1" applyAlignment="1">
      <alignment horizontal="right" vertical="center" readingOrder="2"/>
    </xf>
    <xf numFmtId="1" fontId="22" fillId="0" borderId="58" xfId="0" applyNumberFormat="1" applyFont="1" applyFill="1" applyBorder="1" applyAlignment="1">
      <alignment horizontal="right" vertical="center" readingOrder="2"/>
    </xf>
    <xf numFmtId="1" fontId="22" fillId="0" borderId="31" xfId="0" applyNumberFormat="1" applyFont="1" applyFill="1" applyBorder="1" applyAlignment="1">
      <alignment horizontal="right" vertical="center" readingOrder="2"/>
    </xf>
    <xf numFmtId="0" fontId="30" fillId="0" borderId="0" xfId="0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Alignment="1">
      <alignment readingOrder="2"/>
    </xf>
    <xf numFmtId="0" fontId="30" fillId="0" borderId="0" xfId="0" applyFont="1" applyFill="1" applyAlignment="1">
      <alignment/>
    </xf>
    <xf numFmtId="1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61" xfId="0" applyFont="1" applyFill="1" applyBorder="1" applyAlignment="1">
      <alignment vertical="center"/>
    </xf>
    <xf numFmtId="173" fontId="26" fillId="0" borderId="62" xfId="0" applyNumberFormat="1" applyFont="1" applyFill="1" applyBorder="1" applyAlignment="1">
      <alignment vertical="center" wrapText="1" readingOrder="2"/>
    </xf>
    <xf numFmtId="1" fontId="26" fillId="0" borderId="54" xfId="0" applyNumberFormat="1" applyFont="1" applyFill="1" applyBorder="1" applyAlignment="1">
      <alignment vertical="center" wrapText="1" readingOrder="2"/>
    </xf>
    <xf numFmtId="1" fontId="26" fillId="0" borderId="63" xfId="0" applyNumberFormat="1" applyFont="1" applyFill="1" applyBorder="1" applyAlignment="1">
      <alignment vertical="center" wrapText="1" readingOrder="2"/>
    </xf>
    <xf numFmtId="1" fontId="26" fillId="0" borderId="63" xfId="0" applyNumberFormat="1" applyFont="1" applyFill="1" applyBorder="1" applyAlignment="1">
      <alignment horizontal="right" vertical="center" wrapText="1" readingOrder="2"/>
    </xf>
    <xf numFmtId="173" fontId="26" fillId="0" borderId="37" xfId="0" applyNumberFormat="1" applyFont="1" applyFill="1" applyBorder="1" applyAlignment="1">
      <alignment horizontal="right" vertical="center" readingOrder="2"/>
    </xf>
    <xf numFmtId="1" fontId="26" fillId="0" borderId="39" xfId="0" applyNumberFormat="1" applyFont="1" applyFill="1" applyBorder="1" applyAlignment="1">
      <alignment horizontal="right" vertical="center" readingOrder="2"/>
    </xf>
    <xf numFmtId="0" fontId="22" fillId="0" borderId="60" xfId="0" applyFont="1" applyFill="1" applyBorder="1" applyAlignment="1">
      <alignment vertical="center"/>
    </xf>
    <xf numFmtId="1" fontId="26" fillId="0" borderId="43" xfId="0" applyNumberFormat="1" applyFont="1" applyFill="1" applyBorder="1" applyAlignment="1">
      <alignment horizontal="right" vertical="center" readingOrder="2"/>
    </xf>
    <xf numFmtId="1" fontId="26" fillId="0" borderId="64" xfId="0" applyNumberFormat="1" applyFont="1" applyFill="1" applyBorder="1" applyAlignment="1">
      <alignment horizontal="right" vertical="center" readingOrder="2"/>
    </xf>
    <xf numFmtId="173" fontId="26" fillId="0" borderId="32" xfId="0" applyNumberFormat="1" applyFont="1" applyFill="1" applyBorder="1" applyAlignment="1">
      <alignment horizontal="right" vertical="center" readingOrder="2"/>
    </xf>
    <xf numFmtId="1" fontId="26" fillId="0" borderId="33" xfId="0" applyNumberFormat="1" applyFont="1" applyFill="1" applyBorder="1" applyAlignment="1">
      <alignment horizontal="right" vertical="center" readingOrder="2"/>
    </xf>
    <xf numFmtId="1" fontId="26" fillId="0" borderId="46" xfId="0" applyNumberFormat="1" applyFont="1" applyFill="1" applyBorder="1" applyAlignment="1">
      <alignment horizontal="right" vertical="center" readingOrder="2"/>
    </xf>
    <xf numFmtId="173" fontId="26" fillId="0" borderId="31" xfId="0" applyNumberFormat="1" applyFont="1" applyFill="1" applyBorder="1" applyAlignment="1">
      <alignment horizontal="right" vertical="center" readingOrder="2"/>
    </xf>
    <xf numFmtId="0" fontId="22" fillId="0" borderId="41" xfId="0" applyFont="1" applyFill="1" applyBorder="1" applyAlignment="1">
      <alignment horizontal="right" vertical="center"/>
    </xf>
    <xf numFmtId="0" fontId="26" fillId="0" borderId="41" xfId="0" applyFont="1" applyFill="1" applyBorder="1" applyAlignment="1">
      <alignment horizontal="right" vertical="center"/>
    </xf>
    <xf numFmtId="172" fontId="26" fillId="0" borderId="33" xfId="0" applyNumberFormat="1" applyFont="1" applyFill="1" applyBorder="1" applyAlignment="1">
      <alignment horizontal="right" vertical="center" readingOrder="2"/>
    </xf>
    <xf numFmtId="172" fontId="26" fillId="0" borderId="62" xfId="0" applyNumberFormat="1" applyFont="1" applyFill="1" applyBorder="1" applyAlignment="1">
      <alignment horizontal="right" vertical="center" readingOrder="2"/>
    </xf>
    <xf numFmtId="172" fontId="26" fillId="0" borderId="54" xfId="0" applyNumberFormat="1" applyFont="1" applyFill="1" applyBorder="1" applyAlignment="1">
      <alignment horizontal="right" vertical="center" readingOrder="2"/>
    </xf>
    <xf numFmtId="1" fontId="26" fillId="0" borderId="54" xfId="0" applyNumberFormat="1" applyFont="1" applyFill="1" applyBorder="1" applyAlignment="1">
      <alignment horizontal="right" vertical="center" readingOrder="2"/>
    </xf>
    <xf numFmtId="172" fontId="26" fillId="0" borderId="63" xfId="0" applyNumberFormat="1" applyFont="1" applyFill="1" applyBorder="1" applyAlignment="1">
      <alignment horizontal="right" vertical="center" readingOrder="2"/>
    </xf>
    <xf numFmtId="172" fontId="26" fillId="0" borderId="37" xfId="0" applyNumberFormat="1" applyFont="1" applyFill="1" applyBorder="1" applyAlignment="1">
      <alignment horizontal="right" vertical="center" readingOrder="2"/>
    </xf>
    <xf numFmtId="172" fontId="26" fillId="0" borderId="39" xfId="0" applyNumberFormat="1" applyFont="1" applyFill="1" applyBorder="1" applyAlignment="1">
      <alignment horizontal="right" vertical="center" readingOrder="2"/>
    </xf>
    <xf numFmtId="172" fontId="26" fillId="0" borderId="42" xfId="0" applyNumberFormat="1" applyFont="1" applyFill="1" applyBorder="1" applyAlignment="1">
      <alignment horizontal="right" vertical="center" readingOrder="2"/>
    </xf>
    <xf numFmtId="172" fontId="26" fillId="0" borderId="43" xfId="0" applyNumberFormat="1" applyFont="1" applyFill="1" applyBorder="1" applyAlignment="1">
      <alignment horizontal="right" vertical="center" readingOrder="2"/>
    </xf>
    <xf numFmtId="172" fontId="26" fillId="0" borderId="64" xfId="0" applyNumberFormat="1" applyFont="1" applyFill="1" applyBorder="1" applyAlignment="1">
      <alignment horizontal="right" vertical="center" readingOrder="2"/>
    </xf>
    <xf numFmtId="1" fontId="26" fillId="0" borderId="33" xfId="0" applyNumberFormat="1" applyFont="1" applyFill="1" applyBorder="1" applyAlignment="1" quotePrefix="1">
      <alignment horizontal="right" vertical="center" readingOrder="2"/>
    </xf>
    <xf numFmtId="1" fontId="26" fillId="0" borderId="31" xfId="0" applyNumberFormat="1" applyFont="1" applyFill="1" applyBorder="1" applyAlignment="1">
      <alignment horizontal="right" vertical="center" readingOrder="2"/>
    </xf>
    <xf numFmtId="173" fontId="26" fillId="0" borderId="62" xfId="0" applyNumberFormat="1" applyFont="1" applyFill="1" applyBorder="1" applyAlignment="1">
      <alignment horizontal="right" vertical="center" readingOrder="2"/>
    </xf>
    <xf numFmtId="1" fontId="26" fillId="0" borderId="63" xfId="0" applyNumberFormat="1" applyFont="1" applyFill="1" applyBorder="1" applyAlignment="1">
      <alignment horizontal="right" vertical="center" readingOrder="2"/>
    </xf>
    <xf numFmtId="2" fontId="26" fillId="0" borderId="37" xfId="0" applyNumberFormat="1" applyFont="1" applyFill="1" applyBorder="1" applyAlignment="1">
      <alignment horizontal="right" vertical="center" readingOrder="2"/>
    </xf>
    <xf numFmtId="1" fontId="26" fillId="0" borderId="39" xfId="0" applyNumberFormat="1" applyFont="1" applyFill="1" applyBorder="1" applyAlignment="1" quotePrefix="1">
      <alignment horizontal="right" vertical="center" readingOrder="2"/>
    </xf>
    <xf numFmtId="1" fontId="26" fillId="0" borderId="56" xfId="0" applyNumberFormat="1" applyFont="1" applyBorder="1" applyAlignment="1">
      <alignment horizontal="right" vertical="center" readingOrder="2"/>
    </xf>
    <xf numFmtId="1" fontId="26" fillId="0" borderId="33" xfId="0" applyNumberFormat="1" applyFont="1" applyBorder="1" applyAlignment="1">
      <alignment horizontal="right" vertical="center" readingOrder="2"/>
    </xf>
    <xf numFmtId="1" fontId="26" fillId="0" borderId="46" xfId="0" applyNumberFormat="1" applyFont="1" applyBorder="1" applyAlignment="1">
      <alignment horizontal="right" vertical="center" readingOrder="2"/>
    </xf>
    <xf numFmtId="1" fontId="26" fillId="0" borderId="46" xfId="0" applyNumberFormat="1" applyFont="1" applyBorder="1" applyAlignment="1" quotePrefix="1">
      <alignment horizontal="right" vertical="center" readingOrder="2"/>
    </xf>
    <xf numFmtId="0" fontId="22" fillId="0" borderId="61" xfId="0" applyFont="1" applyFill="1" applyBorder="1" applyAlignment="1">
      <alignment horizontal="right" vertical="center"/>
    </xf>
    <xf numFmtId="1" fontId="26" fillId="0" borderId="62" xfId="0" applyNumberFormat="1" applyFont="1" applyFill="1" applyBorder="1" applyAlignment="1">
      <alignment horizontal="right" vertical="center" readingOrder="2"/>
    </xf>
    <xf numFmtId="1" fontId="26" fillId="0" borderId="63" xfId="0" applyNumberFormat="1" applyFont="1" applyFill="1" applyBorder="1" applyAlignment="1" quotePrefix="1">
      <alignment horizontal="right" vertical="center" readingOrder="2"/>
    </xf>
    <xf numFmtId="1" fontId="26" fillId="0" borderId="33" xfId="0" applyNumberFormat="1" applyFont="1" applyBorder="1" applyAlignment="1" quotePrefix="1">
      <alignment horizontal="right" vertical="center" readingOrder="2"/>
    </xf>
    <xf numFmtId="1" fontId="26" fillId="0" borderId="65" xfId="0" applyNumberFormat="1" applyFont="1" applyFill="1" applyBorder="1" applyAlignment="1">
      <alignment horizontal="right" vertical="center" readingOrder="2"/>
    </xf>
    <xf numFmtId="1" fontId="26" fillId="0" borderId="53" xfId="0" applyNumberFormat="1" applyFont="1" applyFill="1" applyBorder="1" applyAlignment="1">
      <alignment horizontal="right" vertical="center" readingOrder="2"/>
    </xf>
    <xf numFmtId="1" fontId="26" fillId="0" borderId="32" xfId="0" applyNumberFormat="1" applyFont="1" applyBorder="1" applyAlignment="1">
      <alignment horizontal="right" vertical="center" readingOrder="2"/>
    </xf>
    <xf numFmtId="172" fontId="26" fillId="0" borderId="33" xfId="0" applyNumberFormat="1" applyFont="1" applyBorder="1" applyAlignment="1">
      <alignment horizontal="right" vertical="center" readingOrder="2"/>
    </xf>
    <xf numFmtId="172" fontId="26" fillId="0" borderId="31" xfId="0" applyNumberFormat="1" applyFont="1" applyFill="1" applyBorder="1" applyAlignment="1">
      <alignment horizontal="right" vertical="center" readingOrder="2"/>
    </xf>
    <xf numFmtId="0" fontId="22" fillId="0" borderId="41" xfId="0" applyFont="1" applyFill="1" applyBorder="1" applyAlignment="1">
      <alignment vertical="center"/>
    </xf>
    <xf numFmtId="0" fontId="22" fillId="0" borderId="66" xfId="0" applyFont="1" applyFill="1" applyBorder="1" applyAlignment="1">
      <alignment vertical="center"/>
    </xf>
    <xf numFmtId="1" fontId="26" fillId="0" borderId="32" xfId="0" applyNumberFormat="1" applyFont="1" applyBorder="1" applyAlignment="1" quotePrefix="1">
      <alignment horizontal="right" vertical="center" readingOrder="2"/>
    </xf>
    <xf numFmtId="172" fontId="26" fillId="0" borderId="46" xfId="0" applyNumberFormat="1" applyFont="1" applyBorder="1" applyAlignment="1">
      <alignment horizontal="right" vertical="center" readingOrder="2"/>
    </xf>
    <xf numFmtId="173" fontId="26" fillId="0" borderId="42" xfId="0" applyNumberFormat="1" applyFont="1" applyFill="1" applyBorder="1" applyAlignment="1">
      <alignment horizontal="right" vertical="center" readingOrder="2"/>
    </xf>
    <xf numFmtId="1" fontId="26" fillId="0" borderId="64" xfId="0" applyNumberFormat="1" applyFont="1" applyFill="1" applyBorder="1" applyAlignment="1" quotePrefix="1">
      <alignment horizontal="right" vertical="center" readingOrder="2"/>
    </xf>
    <xf numFmtId="173" fontId="26" fillId="0" borderId="44" xfId="0" applyNumberFormat="1" applyFont="1" applyFill="1" applyBorder="1" applyAlignment="1">
      <alignment horizontal="right" vertical="center" readingOrder="2"/>
    </xf>
    <xf numFmtId="0" fontId="23" fillId="0" borderId="67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" fontId="27" fillId="0" borderId="39" xfId="0" applyNumberFormat="1" applyFont="1" applyFill="1" applyBorder="1" applyAlignment="1">
      <alignment horizontal="right" vertical="center" readingOrder="2"/>
    </xf>
    <xf numFmtId="1" fontId="27" fillId="0" borderId="33" xfId="0" applyNumberFormat="1" applyFont="1" applyFill="1" applyBorder="1" applyAlignment="1" applyProtection="1">
      <alignment horizontal="right" vertical="center" readingOrder="2"/>
      <protection/>
    </xf>
    <xf numFmtId="1" fontId="27" fillId="0" borderId="46" xfId="0" applyNumberFormat="1" applyFont="1" applyFill="1" applyBorder="1" applyAlignment="1" applyProtection="1">
      <alignment horizontal="right" vertical="center" readingOrder="2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6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 wrapText="1"/>
    </xf>
    <xf numFmtId="0" fontId="27" fillId="0" borderId="46" xfId="0" applyNumberFormat="1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right" vertical="center" indent="1"/>
    </xf>
    <xf numFmtId="0" fontId="27" fillId="0" borderId="38" xfId="0" applyFont="1" applyBorder="1" applyAlignment="1" quotePrefix="1">
      <alignment horizontal="right" vertical="center" readingOrder="2"/>
    </xf>
    <xf numFmtId="1" fontId="27" fillId="0" borderId="36" xfId="0" applyNumberFormat="1" applyFont="1" applyFill="1" applyBorder="1" applyAlignment="1">
      <alignment horizontal="right" vertical="center" readingOrder="2"/>
    </xf>
    <xf numFmtId="0" fontId="27" fillId="0" borderId="36" xfId="0" applyFont="1" applyBorder="1" applyAlignment="1">
      <alignment horizontal="right" vertical="center" indent="1"/>
    </xf>
    <xf numFmtId="0" fontId="27" fillId="0" borderId="39" xfId="0" applyFont="1" applyFill="1" applyBorder="1" applyAlignment="1">
      <alignment horizontal="right" vertical="top" readingOrder="2"/>
    </xf>
    <xf numFmtId="0" fontId="27" fillId="0" borderId="39" xfId="0" applyFont="1" applyFill="1" applyBorder="1" applyAlignment="1">
      <alignment horizontal="right" vertical="center" readingOrder="2"/>
    </xf>
    <xf numFmtId="1" fontId="3" fillId="0" borderId="0" xfId="0" applyNumberFormat="1" applyFont="1" applyFill="1" applyAlignment="1">
      <alignment vertical="center"/>
    </xf>
    <xf numFmtId="0" fontId="27" fillId="0" borderId="36" xfId="0" applyFont="1" applyFill="1" applyBorder="1" applyAlignment="1">
      <alignment horizontal="right" vertical="center" readingOrder="2"/>
    </xf>
    <xf numFmtId="0" fontId="27" fillId="0" borderId="55" xfId="0" applyFont="1" applyBorder="1" applyAlignment="1">
      <alignment horizontal="right" vertical="center" readingOrder="2"/>
    </xf>
    <xf numFmtId="0" fontId="27" fillId="0" borderId="44" xfId="0" applyFont="1" applyFill="1" applyBorder="1" applyAlignment="1">
      <alignment horizontal="right" vertical="center" indent="1"/>
    </xf>
    <xf numFmtId="1" fontId="27" fillId="0" borderId="43" xfId="0" applyNumberFormat="1" applyFont="1" applyFill="1" applyBorder="1" applyAlignment="1">
      <alignment horizontal="right" vertical="center" readingOrder="2"/>
    </xf>
    <xf numFmtId="1" fontId="27" fillId="0" borderId="38" xfId="0" applyNumberFormat="1" applyFont="1" applyFill="1" applyBorder="1" applyAlignment="1" quotePrefix="1">
      <alignment horizontal="right" vertical="center" readingOrder="2"/>
    </xf>
    <xf numFmtId="0" fontId="27" fillId="0" borderId="64" xfId="0" applyFont="1" applyFill="1" applyBorder="1" applyAlignment="1">
      <alignment horizontal="right" vertical="center" readingOrder="2"/>
    </xf>
    <xf numFmtId="0" fontId="27" fillId="0" borderId="58" xfId="0" applyFont="1" applyFill="1" applyBorder="1" applyAlignment="1" applyProtection="1">
      <alignment horizontal="center" vertical="center"/>
      <protection/>
    </xf>
    <xf numFmtId="1" fontId="27" fillId="0" borderId="31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0" applyNumberFormat="1" applyFont="1" applyFill="1" applyAlignment="1">
      <alignment/>
    </xf>
    <xf numFmtId="0" fontId="0" fillId="0" borderId="0" xfId="57" applyFont="1">
      <alignment/>
      <protection/>
    </xf>
    <xf numFmtId="0" fontId="3" fillId="0" borderId="0" xfId="57" applyFont="1" applyAlignment="1">
      <alignment vertical="center"/>
      <protection/>
    </xf>
    <xf numFmtId="0" fontId="0" fillId="0" borderId="0" xfId="57" applyFont="1" applyBorder="1">
      <alignment/>
      <protection/>
    </xf>
    <xf numFmtId="0" fontId="2" fillId="0" borderId="0" xfId="57" applyFont="1" applyAlignment="1">
      <alignment vertical="center"/>
      <protection/>
    </xf>
    <xf numFmtId="0" fontId="33" fillId="0" borderId="0" xfId="57" applyFont="1">
      <alignment/>
      <protection/>
    </xf>
    <xf numFmtId="0" fontId="33" fillId="0" borderId="68" xfId="57" applyFont="1" applyBorder="1" applyAlignment="1">
      <alignment vertical="center"/>
      <protection/>
    </xf>
    <xf numFmtId="0" fontId="32" fillId="0" borderId="68" xfId="57" applyFont="1" applyBorder="1" applyAlignment="1">
      <alignment vertical="center"/>
      <protection/>
    </xf>
    <xf numFmtId="0" fontId="32" fillId="0" borderId="0" xfId="57" applyFont="1">
      <alignment/>
      <protection/>
    </xf>
    <xf numFmtId="0" fontId="3" fillId="0" borderId="52" xfId="57" applyFont="1" applyBorder="1" applyAlignment="1">
      <alignment horizontal="center" vertical="center"/>
      <protection/>
    </xf>
    <xf numFmtId="0" fontId="3" fillId="0" borderId="49" xfId="57" applyFont="1" applyBorder="1" applyAlignment="1">
      <alignment horizontal="center" vertical="center"/>
      <protection/>
    </xf>
    <xf numFmtId="0" fontId="3" fillId="0" borderId="69" xfId="57" applyFont="1" applyBorder="1" applyAlignment="1">
      <alignment horizontal="center" vertical="center"/>
      <protection/>
    </xf>
    <xf numFmtId="0" fontId="3" fillId="0" borderId="35" xfId="57" applyFont="1" applyBorder="1" applyAlignment="1">
      <alignment horizontal="right" vertical="center" indent="1"/>
      <protection/>
    </xf>
    <xf numFmtId="2" fontId="3" fillId="0" borderId="70" xfId="57" applyNumberFormat="1" applyFont="1" applyBorder="1" applyAlignment="1">
      <alignment horizontal="right" vertical="center" indent="1" readingOrder="2"/>
      <protection/>
    </xf>
    <xf numFmtId="1" fontId="3" fillId="0" borderId="54" xfId="57" applyNumberFormat="1" applyFont="1" applyBorder="1" applyAlignment="1">
      <alignment horizontal="right" vertical="center" indent="1" readingOrder="2"/>
      <protection/>
    </xf>
    <xf numFmtId="2" fontId="3" fillId="0" borderId="54" xfId="57" applyNumberFormat="1" applyFont="1" applyBorder="1" applyAlignment="1">
      <alignment horizontal="right" vertical="center" indent="1" readingOrder="2"/>
      <protection/>
    </xf>
    <xf numFmtId="1" fontId="3" fillId="0" borderId="63" xfId="57" applyNumberFormat="1" applyFont="1" applyBorder="1" applyAlignment="1" quotePrefix="1">
      <alignment horizontal="right" vertical="center" indent="1" readingOrder="2"/>
      <protection/>
    </xf>
    <xf numFmtId="2" fontId="3" fillId="0" borderId="35" xfId="57" applyNumberFormat="1" applyFont="1" applyBorder="1" applyAlignment="1">
      <alignment horizontal="right" vertical="center" readingOrder="2"/>
      <protection/>
    </xf>
    <xf numFmtId="0" fontId="0" fillId="0" borderId="0" xfId="57" applyFont="1" applyAlignment="1">
      <alignment vertical="center"/>
      <protection/>
    </xf>
    <xf numFmtId="1" fontId="0" fillId="0" borderId="0" xfId="57" applyNumberFormat="1" applyFont="1" applyAlignment="1">
      <alignment vertical="center"/>
      <protection/>
    </xf>
    <xf numFmtId="0" fontId="3" fillId="0" borderId="36" xfId="57" applyFont="1" applyBorder="1" applyAlignment="1">
      <alignment horizontal="right" vertical="center" indent="1"/>
      <protection/>
    </xf>
    <xf numFmtId="173" fontId="3" fillId="0" borderId="55" xfId="57" applyNumberFormat="1" applyFont="1" applyBorder="1" applyAlignment="1">
      <alignment horizontal="right" vertical="center" indent="1" readingOrder="2"/>
      <protection/>
    </xf>
    <xf numFmtId="1" fontId="3" fillId="0" borderId="38" xfId="57" applyNumberFormat="1" applyFont="1" applyBorder="1" applyAlignment="1" quotePrefix="1">
      <alignment horizontal="right" vertical="center" indent="1" readingOrder="2"/>
      <protection/>
    </xf>
    <xf numFmtId="2" fontId="3" fillId="0" borderId="38" xfId="57" applyNumberFormat="1" applyFont="1" applyBorder="1" applyAlignment="1">
      <alignment horizontal="right" vertical="center" indent="1" readingOrder="2"/>
      <protection/>
    </xf>
    <xf numFmtId="2" fontId="3" fillId="0" borderId="38" xfId="57" applyNumberFormat="1" applyFont="1" applyBorder="1" applyAlignment="1" quotePrefix="1">
      <alignment horizontal="right" vertical="center" indent="1" readingOrder="2"/>
      <protection/>
    </xf>
    <xf numFmtId="2" fontId="3" fillId="0" borderId="39" xfId="57" applyNumberFormat="1" applyFont="1" applyBorder="1" applyAlignment="1" quotePrefix="1">
      <alignment horizontal="right" vertical="center" indent="1" readingOrder="2"/>
      <protection/>
    </xf>
    <xf numFmtId="173" fontId="3" fillId="0" borderId="36" xfId="57" applyNumberFormat="1" applyFont="1" applyBorder="1" applyAlignment="1">
      <alignment horizontal="right" vertical="center" readingOrder="2"/>
      <protection/>
    </xf>
    <xf numFmtId="173" fontId="0" fillId="0" borderId="0" xfId="57" applyNumberFormat="1" applyFont="1" applyAlignment="1">
      <alignment vertical="center"/>
      <protection/>
    </xf>
    <xf numFmtId="2" fontId="3" fillId="0" borderId="55" xfId="57" applyNumberFormat="1" applyFont="1" applyBorder="1" applyAlignment="1">
      <alignment horizontal="right" vertical="center" indent="1" readingOrder="2"/>
      <protection/>
    </xf>
    <xf numFmtId="1" fontId="3" fillId="0" borderId="36" xfId="57" applyNumberFormat="1" applyFont="1" applyBorder="1" applyAlignment="1" quotePrefix="1">
      <alignment horizontal="right" vertical="center" readingOrder="2"/>
      <protection/>
    </xf>
    <xf numFmtId="173" fontId="3" fillId="0" borderId="55" xfId="57" applyNumberFormat="1" applyFont="1" applyBorder="1" applyAlignment="1" quotePrefix="1">
      <alignment horizontal="right" vertical="center" indent="1" readingOrder="2"/>
      <protection/>
    </xf>
    <xf numFmtId="1" fontId="3" fillId="0" borderId="38" xfId="57" applyNumberFormat="1" applyFont="1" applyBorder="1" applyAlignment="1">
      <alignment horizontal="right" vertical="center" indent="1" readingOrder="2"/>
      <protection/>
    </xf>
    <xf numFmtId="173" fontId="3" fillId="0" borderId="36" xfId="57" applyNumberFormat="1" applyFont="1" applyBorder="1" applyAlignment="1" quotePrefix="1">
      <alignment horizontal="right" vertical="center" readingOrder="2"/>
      <protection/>
    </xf>
    <xf numFmtId="174" fontId="0" fillId="0" borderId="0" xfId="57" applyNumberFormat="1" applyFont="1" applyAlignment="1">
      <alignment vertical="center"/>
      <protection/>
    </xf>
    <xf numFmtId="2" fontId="0" fillId="0" borderId="0" xfId="57" applyNumberFormat="1" applyFont="1" applyAlignment="1">
      <alignment vertical="center"/>
      <protection/>
    </xf>
    <xf numFmtId="172" fontId="3" fillId="0" borderId="38" xfId="57" applyNumberFormat="1" applyFont="1" applyBorder="1" applyAlignment="1">
      <alignment horizontal="right" vertical="center" indent="1" readingOrder="2"/>
      <protection/>
    </xf>
    <xf numFmtId="1" fontId="3" fillId="0" borderId="55" xfId="57" applyNumberFormat="1" applyFont="1" applyBorder="1" applyAlignment="1">
      <alignment horizontal="right" vertical="center" indent="1" readingOrder="2"/>
      <protection/>
    </xf>
    <xf numFmtId="1" fontId="3" fillId="0" borderId="36" xfId="57" applyNumberFormat="1" applyFont="1" applyBorder="1" applyAlignment="1">
      <alignment horizontal="right" vertical="center" readingOrder="2"/>
      <protection/>
    </xf>
    <xf numFmtId="1" fontId="3" fillId="0" borderId="39" xfId="57" applyNumberFormat="1" applyFont="1" applyBorder="1" applyAlignment="1" quotePrefix="1">
      <alignment horizontal="right" vertical="center" indent="1" readingOrder="2"/>
      <protection/>
    </xf>
    <xf numFmtId="0" fontId="3" fillId="0" borderId="36" xfId="57" applyFont="1" applyBorder="1" applyAlignment="1">
      <alignment horizontal="right" vertical="center" indent="1" readingOrder="1"/>
      <protection/>
    </xf>
    <xf numFmtId="172" fontId="3" fillId="0" borderId="38" xfId="57" applyNumberFormat="1" applyFont="1" applyBorder="1" applyAlignment="1" quotePrefix="1">
      <alignment horizontal="right" vertical="center" indent="1" readingOrder="2"/>
      <protection/>
    </xf>
    <xf numFmtId="0" fontId="3" fillId="0" borderId="44" xfId="57" applyFont="1" applyBorder="1" applyAlignment="1">
      <alignment horizontal="right" vertical="center" indent="1"/>
      <protection/>
    </xf>
    <xf numFmtId="2" fontId="3" fillId="0" borderId="71" xfId="57" applyNumberFormat="1" applyFont="1" applyBorder="1" applyAlignment="1">
      <alignment horizontal="right" vertical="center" indent="1" readingOrder="2"/>
      <protection/>
    </xf>
    <xf numFmtId="1" fontId="3" fillId="0" borderId="43" xfId="57" applyNumberFormat="1" applyFont="1" applyBorder="1" applyAlignment="1">
      <alignment horizontal="right" vertical="center" indent="1" readingOrder="2"/>
      <protection/>
    </xf>
    <xf numFmtId="2" fontId="3" fillId="0" borderId="43" xfId="57" applyNumberFormat="1" applyFont="1" applyBorder="1" applyAlignment="1">
      <alignment horizontal="right" vertical="center" indent="1" readingOrder="2"/>
      <protection/>
    </xf>
    <xf numFmtId="172" fontId="3" fillId="0" borderId="43" xfId="57" applyNumberFormat="1" applyFont="1" applyBorder="1" applyAlignment="1">
      <alignment horizontal="right" vertical="center" indent="1" readingOrder="2"/>
      <protection/>
    </xf>
    <xf numFmtId="172" fontId="3" fillId="0" borderId="44" xfId="57" applyNumberFormat="1" applyFont="1" applyBorder="1" applyAlignment="1">
      <alignment horizontal="right" vertical="center" readingOrder="2"/>
      <protection/>
    </xf>
    <xf numFmtId="0" fontId="3" fillId="0" borderId="44" xfId="57" applyFont="1" applyFill="1" applyBorder="1" applyAlignment="1">
      <alignment horizontal="center" vertical="center"/>
      <protection/>
    </xf>
    <xf numFmtId="173" fontId="3" fillId="0" borderId="71" xfId="57" applyNumberFormat="1" applyFont="1" applyFill="1" applyBorder="1" applyAlignment="1">
      <alignment horizontal="right" vertical="center" indent="1" readingOrder="2"/>
      <protection/>
    </xf>
    <xf numFmtId="1" fontId="3" fillId="0" borderId="43" xfId="57" applyNumberFormat="1" applyFont="1" applyFill="1" applyBorder="1" applyAlignment="1">
      <alignment horizontal="right" vertical="center" indent="1" readingOrder="2"/>
      <protection/>
    </xf>
    <xf numFmtId="172" fontId="3" fillId="0" borderId="43" xfId="57" applyNumberFormat="1" applyFont="1" applyFill="1" applyBorder="1" applyAlignment="1">
      <alignment horizontal="right" vertical="center" indent="1" readingOrder="2"/>
      <protection/>
    </xf>
    <xf numFmtId="1" fontId="3" fillId="0" borderId="64" xfId="57" applyNumberFormat="1" applyFont="1" applyFill="1" applyBorder="1" applyAlignment="1" quotePrefix="1">
      <alignment horizontal="right" vertical="center" indent="1" readingOrder="2"/>
      <protection/>
    </xf>
    <xf numFmtId="173" fontId="3" fillId="0" borderId="44" xfId="57" applyNumberFormat="1" applyFont="1" applyFill="1" applyBorder="1" applyAlignment="1">
      <alignment horizontal="right" vertical="center" readingOrder="2"/>
      <protection/>
    </xf>
    <xf numFmtId="173" fontId="0" fillId="0" borderId="0" xfId="57" applyNumberFormat="1" applyFont="1" applyFill="1" applyAlignment="1">
      <alignment vertical="center"/>
      <protection/>
    </xf>
    <xf numFmtId="0" fontId="3" fillId="0" borderId="0" xfId="57" applyFont="1" applyFill="1" applyBorder="1" applyAlignment="1">
      <alignment horizontal="right" vertical="center" readingOrder="2"/>
      <protection/>
    </xf>
    <xf numFmtId="172" fontId="2" fillId="0" borderId="0" xfId="57" applyNumberFormat="1" applyFont="1" applyFill="1" applyBorder="1" applyAlignment="1">
      <alignment horizontal="right" vertical="center"/>
      <protection/>
    </xf>
    <xf numFmtId="1" fontId="2" fillId="0" borderId="0" xfId="57" applyNumberFormat="1" applyFont="1" applyFill="1" applyBorder="1" applyAlignment="1">
      <alignment horizontal="right" vertical="center"/>
      <protection/>
    </xf>
    <xf numFmtId="173" fontId="0" fillId="0" borderId="0" xfId="57" applyNumberFormat="1" applyFont="1" applyFill="1" applyBorder="1" applyAlignment="1">
      <alignment horizontal="right" vertical="center"/>
      <protection/>
    </xf>
    <xf numFmtId="0" fontId="0" fillId="0" borderId="0" xfId="57" applyFont="1" applyFill="1" applyAlignment="1">
      <alignment vertical="center"/>
      <protection/>
    </xf>
    <xf numFmtId="0" fontId="3" fillId="0" borderId="0" xfId="57" applyFont="1">
      <alignment/>
      <protection/>
    </xf>
    <xf numFmtId="173" fontId="0" fillId="0" borderId="0" xfId="57" applyNumberFormat="1" applyFont="1">
      <alignment/>
      <protection/>
    </xf>
    <xf numFmtId="1" fontId="79" fillId="0" borderId="43" xfId="0" applyNumberFormat="1" applyFont="1" applyFill="1" applyBorder="1" applyAlignment="1">
      <alignment horizontal="right" vertical="center" readingOrder="2"/>
    </xf>
    <xf numFmtId="172" fontId="79" fillId="0" borderId="43" xfId="0" applyNumberFormat="1" applyFont="1" applyFill="1" applyBorder="1" applyAlignment="1">
      <alignment horizontal="right" vertical="center" readingOrder="2"/>
    </xf>
    <xf numFmtId="1" fontId="27" fillId="0" borderId="33" xfId="0" applyNumberFormat="1" applyFont="1" applyFill="1" applyBorder="1" applyAlignment="1">
      <alignment readingOrder="2"/>
    </xf>
    <xf numFmtId="0" fontId="0" fillId="0" borderId="0" xfId="57" applyFont="1" applyAlignment="1">
      <alignment/>
      <protection/>
    </xf>
    <xf numFmtId="0" fontId="30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" fontId="26" fillId="0" borderId="54" xfId="0" applyNumberFormat="1" applyFont="1" applyFill="1" applyBorder="1" applyAlignment="1">
      <alignment horizontal="right" vertical="center" wrapText="1" readingOrder="2"/>
    </xf>
    <xf numFmtId="1" fontId="27" fillId="0" borderId="38" xfId="0" applyNumberFormat="1" applyFont="1" applyFill="1" applyBorder="1" applyAlignment="1">
      <alignment horizontal="right" vertical="center" wrapText="1" readingOrder="2"/>
    </xf>
    <xf numFmtId="0" fontId="26" fillId="0" borderId="35" xfId="0" applyNumberFormat="1" applyFont="1" applyFill="1" applyBorder="1" applyAlignment="1">
      <alignment horizontal="right" vertical="center" readingOrder="2"/>
    </xf>
    <xf numFmtId="0" fontId="26" fillId="0" borderId="36" xfId="0" applyNumberFormat="1" applyFont="1" applyFill="1" applyBorder="1" applyAlignment="1">
      <alignment horizontal="right" vertical="center" readingOrder="2"/>
    </xf>
    <xf numFmtId="0" fontId="26" fillId="0" borderId="44" xfId="0" applyNumberFormat="1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1" fontId="27" fillId="0" borderId="54" xfId="0" applyNumberFormat="1" applyFont="1" applyFill="1" applyBorder="1" applyAlignment="1">
      <alignment vertical="center" wrapText="1" readingOrder="2"/>
    </xf>
    <xf numFmtId="1" fontId="27" fillId="0" borderId="33" xfId="0" applyNumberFormat="1" applyFont="1" applyFill="1" applyBorder="1" applyAlignment="1">
      <alignment horizontal="right" vertical="center" readingOrder="2"/>
    </xf>
    <xf numFmtId="172" fontId="27" fillId="0" borderId="38" xfId="0" applyNumberFormat="1" applyFont="1" applyFill="1" applyBorder="1" applyAlignment="1">
      <alignment vertical="center" wrapText="1" readingOrder="2"/>
    </xf>
    <xf numFmtId="1" fontId="27" fillId="0" borderId="43" xfId="0" applyNumberFormat="1" applyFont="1" applyFill="1" applyBorder="1" applyAlignment="1">
      <alignment vertical="center" wrapText="1" readingOrder="2"/>
    </xf>
    <xf numFmtId="1" fontId="27" fillId="0" borderId="33" xfId="0" applyNumberFormat="1" applyFont="1" applyFill="1" applyBorder="1" applyAlignment="1" quotePrefix="1">
      <alignment horizontal="right" vertical="center" readingOrder="2"/>
    </xf>
    <xf numFmtId="1" fontId="27" fillId="0" borderId="33" xfId="0" applyNumberFormat="1" applyFont="1" applyBorder="1" applyAlignment="1">
      <alignment horizontal="right" vertical="center" readingOrder="2"/>
    </xf>
    <xf numFmtId="172" fontId="27" fillId="0" borderId="54" xfId="0" applyNumberFormat="1" applyFont="1" applyFill="1" applyBorder="1" applyAlignment="1">
      <alignment vertical="center" wrapText="1" readingOrder="2"/>
    </xf>
    <xf numFmtId="172" fontId="27" fillId="0" borderId="33" xfId="0" applyNumberFormat="1" applyFont="1" applyBorder="1" applyAlignment="1">
      <alignment horizontal="right" vertical="center" readingOrder="2"/>
    </xf>
    <xf numFmtId="1" fontId="29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3" fillId="0" borderId="35" xfId="0" applyFont="1" applyBorder="1" applyAlignment="1">
      <alignment horizontal="right" vertical="center" indent="1"/>
    </xf>
    <xf numFmtId="0" fontId="3" fillId="0" borderId="55" xfId="0" applyFont="1" applyBorder="1" applyAlignment="1">
      <alignment horizontal="right" vertical="center" readingOrder="2"/>
    </xf>
    <xf numFmtId="0" fontId="3" fillId="0" borderId="38" xfId="0" applyFont="1" applyBorder="1" applyAlignment="1">
      <alignment horizontal="right" vertical="center" readingOrder="2"/>
    </xf>
    <xf numFmtId="0" fontId="3" fillId="0" borderId="39" xfId="0" applyFont="1" applyBorder="1" applyAlignment="1">
      <alignment horizontal="right" vertical="center" readingOrder="2"/>
    </xf>
    <xf numFmtId="0" fontId="3" fillId="0" borderId="39" xfId="0" applyFont="1" applyBorder="1" applyAlignment="1" quotePrefix="1">
      <alignment horizontal="right" vertical="center" readingOrder="2"/>
    </xf>
    <xf numFmtId="1" fontId="3" fillId="0" borderId="39" xfId="0" applyNumberFormat="1" applyFont="1" applyBorder="1" applyAlignment="1">
      <alignment horizontal="right" vertical="center" readingOrder="2"/>
    </xf>
    <xf numFmtId="0" fontId="3" fillId="0" borderId="36" xfId="0" applyFont="1" applyBorder="1" applyAlignment="1">
      <alignment horizontal="right" vertical="center" readingOrder="2"/>
    </xf>
    <xf numFmtId="0" fontId="3" fillId="0" borderId="38" xfId="0" applyFont="1" applyBorder="1" applyAlignment="1" quotePrefix="1">
      <alignment horizontal="right" vertical="center" readingOrder="2"/>
    </xf>
    <xf numFmtId="0" fontId="3" fillId="0" borderId="36" xfId="0" applyFont="1" applyBorder="1" applyAlignment="1">
      <alignment horizontal="right" vertical="center" indent="1"/>
    </xf>
    <xf numFmtId="0" fontId="3" fillId="0" borderId="55" xfId="0" applyFont="1" applyBorder="1" applyAlignment="1" quotePrefix="1">
      <alignment horizontal="right" vertical="center" readingOrder="2"/>
    </xf>
    <xf numFmtId="0" fontId="27" fillId="0" borderId="55" xfId="0" applyFont="1" applyBorder="1" applyAlignment="1" quotePrefix="1">
      <alignment horizontal="right" vertical="center" readingOrder="2"/>
    </xf>
    <xf numFmtId="0" fontId="27" fillId="0" borderId="38" xfId="0" applyFont="1" applyBorder="1" applyAlignment="1">
      <alignment horizontal="right" vertical="center" readingOrder="2"/>
    </xf>
    <xf numFmtId="0" fontId="27" fillId="0" borderId="39" xfId="0" applyFont="1" applyBorder="1" applyAlignment="1">
      <alignment horizontal="right" vertical="center" readingOrder="2"/>
    </xf>
    <xf numFmtId="0" fontId="27" fillId="0" borderId="36" xfId="0" applyFont="1" applyBorder="1" applyAlignment="1">
      <alignment horizontal="right" vertical="center" readingOrder="2"/>
    </xf>
    <xf numFmtId="0" fontId="27" fillId="0" borderId="0" xfId="0" applyFont="1" applyBorder="1" applyAlignment="1">
      <alignment horizontal="right" vertical="center" readingOrder="2"/>
    </xf>
    <xf numFmtId="0" fontId="27" fillId="0" borderId="0" xfId="0" applyFont="1" applyBorder="1" applyAlignment="1" quotePrefix="1">
      <alignment horizontal="right" vertical="center" readingOrder="2"/>
    </xf>
    <xf numFmtId="0" fontId="27" fillId="0" borderId="39" xfId="0" applyFont="1" applyBorder="1" applyAlignment="1" quotePrefix="1">
      <alignment horizontal="right" vertical="center" readingOrder="2"/>
    </xf>
    <xf numFmtId="0" fontId="36" fillId="0" borderId="44" xfId="0" applyFont="1" applyBorder="1" applyAlignment="1">
      <alignment horizontal="right" vertical="center" indent="1"/>
    </xf>
    <xf numFmtId="0" fontId="27" fillId="0" borderId="71" xfId="0" applyFont="1" applyBorder="1" applyAlignment="1">
      <alignment horizontal="right" vertical="center" readingOrder="2"/>
    </xf>
    <xf numFmtId="0" fontId="27" fillId="0" borderId="64" xfId="0" applyFont="1" applyBorder="1" applyAlignment="1">
      <alignment horizontal="right" vertical="center" readingOrder="2"/>
    </xf>
    <xf numFmtId="0" fontId="27" fillId="0" borderId="64" xfId="0" applyFont="1" applyBorder="1" applyAlignment="1" quotePrefix="1">
      <alignment horizontal="right" vertical="center" readingOrder="2"/>
    </xf>
    <xf numFmtId="0" fontId="27" fillId="0" borderId="44" xfId="0" applyFont="1" applyBorder="1" applyAlignment="1">
      <alignment horizontal="right" vertical="center" readingOrder="2"/>
    </xf>
    <xf numFmtId="0" fontId="27" fillId="0" borderId="43" xfId="0" applyFont="1" applyBorder="1" applyAlignment="1">
      <alignment horizontal="right" vertical="center" readingOrder="2"/>
    </xf>
    <xf numFmtId="0" fontId="3" fillId="0" borderId="31" xfId="0" applyFont="1" applyBorder="1" applyAlignment="1">
      <alignment horizontal="center" vertical="center"/>
    </xf>
    <xf numFmtId="0" fontId="27" fillId="0" borderId="56" xfId="0" applyFont="1" applyBorder="1" applyAlignment="1">
      <alignment horizontal="right" vertical="center" readingOrder="2"/>
    </xf>
    <xf numFmtId="0" fontId="27" fillId="0" borderId="33" xfId="0" applyFont="1" applyBorder="1" applyAlignment="1">
      <alignment horizontal="right" vertical="center" readingOrder="2"/>
    </xf>
    <xf numFmtId="0" fontId="27" fillId="0" borderId="46" xfId="0" applyFont="1" applyBorder="1" applyAlignment="1">
      <alignment horizontal="right" vertical="center" readingOrder="2"/>
    </xf>
    <xf numFmtId="0" fontId="27" fillId="0" borderId="31" xfId="0" applyFont="1" applyBorder="1" applyAlignment="1">
      <alignment horizontal="right" vertical="center" readingOrder="2"/>
    </xf>
    <xf numFmtId="1" fontId="6" fillId="0" borderId="18" xfId="0" applyNumberFormat="1" applyFont="1" applyBorder="1" applyAlignment="1">
      <alignment horizontal="right" vertical="center"/>
    </xf>
    <xf numFmtId="1" fontId="6" fillId="0" borderId="23" xfId="0" applyNumberFormat="1" applyFont="1" applyBorder="1" applyAlignment="1">
      <alignment horizontal="right" vertical="center"/>
    </xf>
    <xf numFmtId="1" fontId="15" fillId="0" borderId="11" xfId="0" applyNumberFormat="1" applyFont="1" applyBorder="1" applyAlignment="1">
      <alignment vertical="center"/>
    </xf>
    <xf numFmtId="1" fontId="15" fillId="0" borderId="13" xfId="0" applyNumberFormat="1" applyFont="1" applyBorder="1" applyAlignment="1">
      <alignment vertical="center"/>
    </xf>
    <xf numFmtId="1" fontId="15" fillId="0" borderId="13" xfId="0" applyNumberFormat="1" applyFont="1" applyBorder="1" applyAlignment="1">
      <alignment horizontal="right" vertical="center"/>
    </xf>
    <xf numFmtId="173" fontId="3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32" fillId="0" borderId="68" xfId="0" applyFont="1" applyBorder="1" applyAlignment="1">
      <alignment horizontal="center" vertical="center"/>
    </xf>
    <xf numFmtId="0" fontId="23" fillId="0" borderId="68" xfId="0" applyFont="1" applyFill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22" fillId="0" borderId="72" xfId="0" applyFont="1" applyFill="1" applyBorder="1" applyAlignment="1">
      <alignment vertical="center"/>
    </xf>
    <xf numFmtId="0" fontId="23" fillId="0" borderId="0" xfId="0" applyFont="1" applyFill="1" applyAlignment="1">
      <alignment horizontal="right" vertical="center"/>
    </xf>
    <xf numFmtId="173" fontId="23" fillId="0" borderId="0" xfId="0" applyNumberFormat="1" applyFont="1" applyFill="1" applyAlignment="1">
      <alignment vertical="center"/>
    </xf>
    <xf numFmtId="1" fontId="8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1" fontId="39" fillId="0" borderId="71" xfId="58" applyNumberFormat="1" applyFont="1" applyFill="1" applyBorder="1" applyAlignment="1">
      <alignment horizontal="center" vertical="center" textRotation="90"/>
      <protection/>
    </xf>
    <xf numFmtId="1" fontId="23" fillId="0" borderId="43" xfId="58" applyNumberFormat="1" applyFont="1" applyFill="1" applyBorder="1" applyAlignment="1">
      <alignment horizontal="center" vertical="center" textRotation="90"/>
      <protection/>
    </xf>
    <xf numFmtId="1" fontId="23" fillId="0" borderId="71" xfId="58" applyNumberFormat="1" applyFont="1" applyFill="1" applyBorder="1" applyAlignment="1">
      <alignment horizontal="center" vertical="center" textRotation="90"/>
      <protection/>
    </xf>
    <xf numFmtId="1" fontId="23" fillId="0" borderId="60" xfId="58" applyNumberFormat="1" applyFont="1" applyFill="1" applyBorder="1" applyAlignment="1">
      <alignment horizontal="center" vertical="center" textRotation="90"/>
      <protection/>
    </xf>
    <xf numFmtId="0" fontId="23" fillId="0" borderId="67" xfId="0" applyFont="1" applyFill="1" applyBorder="1" applyAlignment="1" quotePrefix="1">
      <alignment horizontal="right" vertical="center" readingOrder="2"/>
    </xf>
    <xf numFmtId="1" fontId="23" fillId="0" borderId="63" xfId="0" applyNumberFormat="1" applyFont="1" applyFill="1" applyBorder="1" applyAlignment="1" quotePrefix="1">
      <alignment horizontal="right" vertical="center" readingOrder="2"/>
    </xf>
    <xf numFmtId="1" fontId="23" fillId="0" borderId="70" xfId="0" applyNumberFormat="1" applyFont="1" applyFill="1" applyBorder="1" applyAlignment="1" quotePrefix="1">
      <alignment horizontal="right" vertical="center" readingOrder="2"/>
    </xf>
    <xf numFmtId="1" fontId="23" fillId="0" borderId="35" xfId="0" applyNumberFormat="1" applyFont="1" applyFill="1" applyBorder="1" applyAlignment="1" quotePrefix="1">
      <alignment horizontal="right" vertical="center" readingOrder="2"/>
    </xf>
    <xf numFmtId="1" fontId="23" fillId="0" borderId="35" xfId="0" applyNumberFormat="1" applyFont="1" applyFill="1" applyBorder="1" applyAlignment="1">
      <alignment horizontal="right" readingOrder="2"/>
    </xf>
    <xf numFmtId="1" fontId="23" fillId="0" borderId="37" xfId="0" applyNumberFormat="1" applyFont="1" applyFill="1" applyBorder="1" applyAlignment="1" quotePrefix="1">
      <alignment horizontal="right" vertical="center" readingOrder="2"/>
    </xf>
    <xf numFmtId="0" fontId="23" fillId="0" borderId="0" xfId="0" applyFont="1" applyFill="1" applyBorder="1" applyAlignment="1">
      <alignment horizontal="right" vertical="center" readingOrder="2"/>
    </xf>
    <xf numFmtId="1" fontId="23" fillId="0" borderId="39" xfId="0" applyNumberFormat="1" applyFont="1" applyFill="1" applyBorder="1" applyAlignment="1" quotePrefix="1">
      <alignment horizontal="right" vertical="center" readingOrder="2"/>
    </xf>
    <xf numFmtId="1" fontId="23" fillId="0" borderId="55" xfId="0" applyNumberFormat="1" applyFont="1" applyFill="1" applyBorder="1" applyAlignment="1" quotePrefix="1">
      <alignment horizontal="right" vertical="center" readingOrder="2"/>
    </xf>
    <xf numFmtId="1" fontId="40" fillId="0" borderId="0" xfId="56" applyNumberFormat="1" applyFont="1" applyFill="1" applyBorder="1" applyAlignment="1" quotePrefix="1">
      <alignment horizontal="right" vertical="center" readingOrder="2"/>
      <protection/>
    </xf>
    <xf numFmtId="1" fontId="23" fillId="0" borderId="36" xfId="0" applyNumberFormat="1" applyFont="1" applyFill="1" applyBorder="1" applyAlignment="1" quotePrefix="1">
      <alignment horizontal="right" vertical="center" readingOrder="2"/>
    </xf>
    <xf numFmtId="1" fontId="23" fillId="0" borderId="36" xfId="0" applyNumberFormat="1" applyFont="1" applyFill="1" applyBorder="1" applyAlignment="1">
      <alignment horizontal="right" readingOrder="2"/>
    </xf>
    <xf numFmtId="1" fontId="40" fillId="0" borderId="39" xfId="56" applyNumberFormat="1" applyFont="1" applyFill="1" applyBorder="1" applyAlignment="1" quotePrefix="1">
      <alignment horizontal="right" vertical="center" readingOrder="2"/>
      <protection/>
    </xf>
    <xf numFmtId="1" fontId="40" fillId="0" borderId="36" xfId="56" applyNumberFormat="1" applyFont="1" applyFill="1" applyBorder="1" applyAlignment="1" quotePrefix="1">
      <alignment horizontal="right" vertical="center" readingOrder="2"/>
      <protection/>
    </xf>
    <xf numFmtId="1" fontId="40" fillId="0" borderId="37" xfId="56" applyNumberFormat="1" applyFont="1" applyFill="1" applyBorder="1" applyAlignment="1" quotePrefix="1">
      <alignment horizontal="right" vertical="center" readingOrder="2"/>
      <protection/>
    </xf>
    <xf numFmtId="0" fontId="23" fillId="0" borderId="0" xfId="0" applyFont="1" applyFill="1" applyBorder="1" applyAlignment="1" quotePrefix="1">
      <alignment horizontal="right" vertical="center" readingOrder="2"/>
    </xf>
    <xf numFmtId="1" fontId="23" fillId="0" borderId="42" xfId="0" applyNumberFormat="1" applyFont="1" applyFill="1" applyBorder="1" applyAlignment="1" quotePrefix="1">
      <alignment horizontal="right" vertical="center" readingOrder="2"/>
    </xf>
    <xf numFmtId="1" fontId="23" fillId="0" borderId="64" xfId="0" applyNumberFormat="1" applyFont="1" applyFill="1" applyBorder="1" applyAlignment="1" quotePrefix="1">
      <alignment horizontal="right" vertical="center" readingOrder="2"/>
    </xf>
    <xf numFmtId="1" fontId="23" fillId="0" borderId="71" xfId="0" applyNumberFormat="1" applyFont="1" applyFill="1" applyBorder="1" applyAlignment="1" quotePrefix="1">
      <alignment horizontal="right" vertical="center" readingOrder="2"/>
    </xf>
    <xf numFmtId="1" fontId="23" fillId="0" borderId="44" xfId="0" applyNumberFormat="1" applyFont="1" applyFill="1" applyBorder="1" applyAlignment="1" quotePrefix="1">
      <alignment horizontal="right" vertical="center" readingOrder="2"/>
    </xf>
    <xf numFmtId="1" fontId="23" fillId="0" borderId="44" xfId="0" applyNumberFormat="1" applyFont="1" applyFill="1" applyBorder="1" applyAlignment="1">
      <alignment horizontal="right" readingOrder="2"/>
    </xf>
    <xf numFmtId="0" fontId="23" fillId="0" borderId="31" xfId="0" applyFont="1" applyFill="1" applyBorder="1" applyAlignment="1">
      <alignment horizontal="center" vertical="center"/>
    </xf>
    <xf numFmtId="1" fontId="23" fillId="0" borderId="32" xfId="0" applyNumberFormat="1" applyFont="1" applyFill="1" applyBorder="1" applyAlignment="1">
      <alignment horizontal="right" vertical="center" readingOrder="2"/>
    </xf>
    <xf numFmtId="1" fontId="23" fillId="0" borderId="57" xfId="0" applyNumberFormat="1" applyFont="1" applyFill="1" applyBorder="1" applyAlignment="1">
      <alignment horizontal="right" vertical="center" readingOrder="2"/>
    </xf>
    <xf numFmtId="1" fontId="23" fillId="0" borderId="46" xfId="0" applyNumberFormat="1" applyFont="1" applyFill="1" applyBorder="1" applyAlignment="1">
      <alignment horizontal="right" vertical="center" readingOrder="2"/>
    </xf>
    <xf numFmtId="1" fontId="23" fillId="0" borderId="56" xfId="0" applyNumberFormat="1" applyFont="1" applyFill="1" applyBorder="1" applyAlignment="1">
      <alignment horizontal="right" vertical="center" readingOrder="2"/>
    </xf>
    <xf numFmtId="1" fontId="23" fillId="0" borderId="31" xfId="0" applyNumberFormat="1" applyFont="1" applyFill="1" applyBorder="1" applyAlignment="1">
      <alignment horizontal="right" vertical="center" readingOrder="2"/>
    </xf>
    <xf numFmtId="1" fontId="23" fillId="0" borderId="59" xfId="0" applyNumberFormat="1" applyFont="1" applyFill="1" applyBorder="1" applyAlignment="1">
      <alignment horizontal="right" vertical="center" readingOrder="2"/>
    </xf>
    <xf numFmtId="0" fontId="3" fillId="0" borderId="0" xfId="59" applyFont="1" applyFill="1" applyAlignment="1">
      <alignment horizontal="right" vertical="center"/>
      <protection/>
    </xf>
    <xf numFmtId="0" fontId="0" fillId="0" borderId="0" xfId="59" applyFont="1" applyFill="1" applyAlignment="1">
      <alignment horizontal="right" vertical="center"/>
      <protection/>
    </xf>
    <xf numFmtId="0" fontId="0" fillId="0" borderId="68" xfId="59" applyFont="1" applyFill="1" applyBorder="1" applyAlignment="1">
      <alignment horizontal="right" vertical="center"/>
      <protection/>
    </xf>
    <xf numFmtId="0" fontId="3" fillId="0" borderId="68" xfId="59" applyFont="1" applyFill="1" applyBorder="1" applyAlignment="1">
      <alignment horizontal="right" vertical="center"/>
      <protection/>
    </xf>
    <xf numFmtId="0" fontId="0" fillId="0" borderId="42" xfId="59" applyFont="1" applyFill="1" applyBorder="1" applyAlignment="1">
      <alignment horizontal="center" vertical="center"/>
      <protection/>
    </xf>
    <xf numFmtId="0" fontId="0" fillId="0" borderId="60" xfId="59" applyFont="1" applyFill="1" applyBorder="1" applyAlignment="1">
      <alignment horizontal="center" vertical="center"/>
      <protection/>
    </xf>
    <xf numFmtId="0" fontId="0" fillId="0" borderId="36" xfId="60" applyFont="1" applyBorder="1" applyAlignment="1">
      <alignment horizontal="right" vertical="center" indent="1" readingOrder="2"/>
      <protection/>
    </xf>
    <xf numFmtId="1" fontId="22" fillId="0" borderId="37" xfId="59" applyNumberFormat="1" applyFont="1" applyFill="1" applyBorder="1" applyAlignment="1" quotePrefix="1">
      <alignment horizontal="right" vertical="center" readingOrder="2"/>
      <protection/>
    </xf>
    <xf numFmtId="1" fontId="22" fillId="0" borderId="38" xfId="59" applyNumberFormat="1" applyFont="1" applyFill="1" applyBorder="1" applyAlignment="1" quotePrefix="1">
      <alignment horizontal="right" vertical="center" readingOrder="2"/>
      <protection/>
    </xf>
    <xf numFmtId="1" fontId="22" fillId="0" borderId="39" xfId="59" applyNumberFormat="1" applyFont="1" applyFill="1" applyBorder="1" applyAlignment="1" quotePrefix="1">
      <alignment horizontal="right" vertical="center" readingOrder="2"/>
      <protection/>
    </xf>
    <xf numFmtId="1" fontId="22" fillId="0" borderId="40" xfId="59" applyNumberFormat="1" applyFont="1" applyFill="1" applyBorder="1" applyAlignment="1">
      <alignment horizontal="right" vertical="center" readingOrder="2"/>
      <protection/>
    </xf>
    <xf numFmtId="1" fontId="22" fillId="0" borderId="37" xfId="59" applyNumberFormat="1" applyFont="1" applyFill="1" applyBorder="1" applyAlignment="1">
      <alignment horizontal="right" vertical="center" readingOrder="2"/>
      <protection/>
    </xf>
    <xf numFmtId="1" fontId="22" fillId="0" borderId="39" xfId="59" applyNumberFormat="1" applyFont="1" applyFill="1" applyBorder="1" applyAlignment="1">
      <alignment horizontal="right" vertical="center" readingOrder="2"/>
      <protection/>
    </xf>
    <xf numFmtId="1" fontId="22" fillId="0" borderId="40" xfId="59" applyNumberFormat="1" applyFont="1" applyFill="1" applyBorder="1" applyAlignment="1" quotePrefix="1">
      <alignment horizontal="right" vertical="center" readingOrder="2"/>
      <protection/>
    </xf>
    <xf numFmtId="1" fontId="22" fillId="0" borderId="35" xfId="59" applyNumberFormat="1" applyFont="1" applyFill="1" applyBorder="1" applyAlignment="1">
      <alignment horizontal="right" vertical="center" readingOrder="2"/>
      <protection/>
    </xf>
    <xf numFmtId="1" fontId="22" fillId="0" borderId="38" xfId="59" applyNumberFormat="1" applyFont="1" applyFill="1" applyBorder="1" applyAlignment="1">
      <alignment horizontal="right" vertical="center" readingOrder="2"/>
      <protection/>
    </xf>
    <xf numFmtId="1" fontId="22" fillId="0" borderId="36" xfId="59" applyNumberFormat="1" applyFont="1" applyFill="1" applyBorder="1" applyAlignment="1">
      <alignment horizontal="right" vertical="center" readingOrder="2"/>
      <protection/>
    </xf>
    <xf numFmtId="0" fontId="0" fillId="0" borderId="36" xfId="60" applyFont="1" applyFill="1" applyBorder="1" applyAlignment="1">
      <alignment horizontal="right" vertical="center" indent="1" readingOrder="2"/>
      <protection/>
    </xf>
    <xf numFmtId="1" fontId="22" fillId="0" borderId="55" xfId="59" applyNumberFormat="1" applyFont="1" applyFill="1" applyBorder="1" applyAlignment="1">
      <alignment horizontal="right" vertical="center" readingOrder="2"/>
      <protection/>
    </xf>
    <xf numFmtId="1" fontId="22" fillId="0" borderId="55" xfId="59" applyNumberFormat="1" applyFont="1" applyFill="1" applyBorder="1" applyAlignment="1" quotePrefix="1">
      <alignment horizontal="right" vertical="center" readingOrder="2"/>
      <protection/>
    </xf>
    <xf numFmtId="1" fontId="22" fillId="0" borderId="38" xfId="59" applyNumberFormat="1" applyFont="1" applyFill="1" applyBorder="1" applyAlignment="1">
      <alignment vertical="center" readingOrder="2"/>
      <protection/>
    </xf>
    <xf numFmtId="1" fontId="22" fillId="0" borderId="36" xfId="59" applyNumberFormat="1" applyFont="1" applyFill="1" applyBorder="1" applyAlignment="1" quotePrefix="1">
      <alignment horizontal="right" vertical="center" readingOrder="2"/>
      <protection/>
    </xf>
    <xf numFmtId="1" fontId="22" fillId="0" borderId="0" xfId="59" applyNumberFormat="1" applyFont="1" applyFill="1" applyBorder="1" applyAlignment="1" quotePrefix="1">
      <alignment horizontal="right" vertical="center" readingOrder="2"/>
      <protection/>
    </xf>
    <xf numFmtId="1" fontId="23" fillId="0" borderId="67" xfId="58" applyNumberFormat="1" applyFont="1" applyFill="1" applyBorder="1" applyAlignment="1" applyProtection="1">
      <alignment horizontal="center" vertical="center"/>
      <protection/>
    </xf>
    <xf numFmtId="1" fontId="23" fillId="0" borderId="59" xfId="58" applyNumberFormat="1" applyFont="1" applyFill="1" applyBorder="1" applyAlignment="1">
      <alignment horizontal="center" vertical="center" wrapText="1"/>
      <protection/>
    </xf>
    <xf numFmtId="1" fontId="23" fillId="0" borderId="64" xfId="58" applyNumberFormat="1" applyFont="1" applyFill="1" applyBorder="1" applyAlignment="1">
      <alignment horizontal="center" vertical="center" textRotation="90"/>
      <protection/>
    </xf>
    <xf numFmtId="0" fontId="23" fillId="0" borderId="63" xfId="0" applyFont="1" applyFill="1" applyBorder="1" applyAlignment="1" quotePrefix="1">
      <alignment horizontal="right" vertical="center" readingOrder="2"/>
    </xf>
    <xf numFmtId="0" fontId="23" fillId="0" borderId="39" xfId="0" applyFont="1" applyFill="1" applyBorder="1" applyAlignment="1" quotePrefix="1">
      <alignment horizontal="right" vertical="center" readingOrder="2"/>
    </xf>
    <xf numFmtId="0" fontId="23" fillId="0" borderId="64" xfId="0" applyFont="1" applyFill="1" applyBorder="1" applyAlignment="1" quotePrefix="1">
      <alignment horizontal="right" vertical="center" readingOrder="2"/>
    </xf>
    <xf numFmtId="1" fontId="23" fillId="0" borderId="62" xfId="0" applyNumberFormat="1" applyFont="1" applyFill="1" applyBorder="1" applyAlignment="1" quotePrefix="1">
      <alignment horizontal="right" vertical="center" readingOrder="2"/>
    </xf>
    <xf numFmtId="1" fontId="23" fillId="0" borderId="59" xfId="58" applyNumberFormat="1" applyFont="1" applyFill="1" applyBorder="1" applyAlignment="1">
      <alignment horizontal="center" vertical="center" textRotation="90"/>
      <protection/>
    </xf>
    <xf numFmtId="1" fontId="23" fillId="0" borderId="72" xfId="0" applyNumberFormat="1" applyFont="1" applyFill="1" applyBorder="1" applyAlignment="1" quotePrefix="1">
      <alignment horizontal="right" vertical="center" readingOrder="2"/>
    </xf>
    <xf numFmtId="1" fontId="23" fillId="0" borderId="41" xfId="0" applyNumberFormat="1" applyFont="1" applyFill="1" applyBorder="1" applyAlignment="1" quotePrefix="1">
      <alignment horizontal="right" vertical="center" readingOrder="2"/>
    </xf>
    <xf numFmtId="1" fontId="40" fillId="0" borderId="41" xfId="56" applyNumberFormat="1" applyFont="1" applyFill="1" applyBorder="1" applyAlignment="1" quotePrefix="1">
      <alignment horizontal="right" vertical="center" readingOrder="2"/>
      <protection/>
    </xf>
    <xf numFmtId="1" fontId="23" fillId="0" borderId="66" xfId="0" applyNumberFormat="1" applyFont="1" applyFill="1" applyBorder="1" applyAlignment="1" quotePrefix="1">
      <alignment horizontal="right" vertical="center" readingOrder="2"/>
    </xf>
    <xf numFmtId="1" fontId="22" fillId="0" borderId="31" xfId="58" applyNumberFormat="1" applyFont="1" applyFill="1" applyBorder="1" applyAlignment="1">
      <alignment horizontal="center" vertical="center" wrapText="1"/>
      <protection/>
    </xf>
    <xf numFmtId="1" fontId="23" fillId="0" borderId="44" xfId="58" applyNumberFormat="1" applyFont="1" applyFill="1" applyBorder="1" applyAlignment="1">
      <alignment horizontal="center" vertical="center" textRotation="90"/>
      <protection/>
    </xf>
    <xf numFmtId="1" fontId="23" fillId="0" borderId="70" xfId="0" applyNumberFormat="1" applyFont="1" applyFill="1" applyBorder="1" applyAlignment="1">
      <alignment horizontal="right" vertical="center" readingOrder="2"/>
    </xf>
    <xf numFmtId="1" fontId="40" fillId="0" borderId="55" xfId="56" applyNumberFormat="1" applyFont="1" applyFill="1" applyBorder="1" applyAlignment="1" quotePrefix="1">
      <alignment horizontal="right" vertical="center" readingOrder="2"/>
      <protection/>
    </xf>
    <xf numFmtId="1" fontId="23" fillId="0" borderId="32" xfId="58" applyNumberFormat="1" applyFont="1" applyFill="1" applyBorder="1" applyAlignment="1">
      <alignment horizontal="center" vertical="center" textRotation="90"/>
      <protection/>
    </xf>
    <xf numFmtId="0" fontId="0" fillId="34" borderId="36" xfId="60" applyFont="1" applyFill="1" applyBorder="1" applyAlignment="1">
      <alignment horizontal="right" vertical="center" indent="1" readingOrder="2"/>
      <protection/>
    </xf>
    <xf numFmtId="0" fontId="0" fillId="35" borderId="36" xfId="60" applyFont="1" applyFill="1" applyBorder="1" applyAlignment="1">
      <alignment horizontal="right" vertical="center" indent="1" readingOrder="2"/>
      <protection/>
    </xf>
    <xf numFmtId="0" fontId="0" fillId="36" borderId="36" xfId="60" applyFont="1" applyFill="1" applyBorder="1" applyAlignment="1">
      <alignment horizontal="right" vertical="center" indent="1" readingOrder="2"/>
      <protection/>
    </xf>
    <xf numFmtId="0" fontId="0" fillId="0" borderId="58" xfId="0" applyBorder="1" applyAlignment="1">
      <alignment/>
    </xf>
    <xf numFmtId="1" fontId="0" fillId="0" borderId="57" xfId="0" applyNumberFormat="1" applyBorder="1" applyAlignment="1">
      <alignment/>
    </xf>
    <xf numFmtId="1" fontId="0" fillId="0" borderId="59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27" fillId="4" borderId="32" xfId="0" applyNumberFormat="1" applyFont="1" applyFill="1" applyBorder="1" applyAlignment="1">
      <alignment horizontal="center" vertical="center" wrapText="1"/>
    </xf>
    <xf numFmtId="0" fontId="27" fillId="4" borderId="33" xfId="0" applyNumberFormat="1" applyFont="1" applyFill="1" applyBorder="1" applyAlignment="1">
      <alignment horizontal="center" vertical="center" wrapText="1"/>
    </xf>
    <xf numFmtId="1" fontId="27" fillId="4" borderId="53" xfId="0" applyNumberFormat="1" applyFont="1" applyFill="1" applyBorder="1" applyAlignment="1">
      <alignment horizontal="right" vertical="center" readingOrder="2"/>
    </xf>
    <xf numFmtId="0" fontId="27" fillId="4" borderId="38" xfId="0" applyFont="1" applyFill="1" applyBorder="1" applyAlignment="1" quotePrefix="1">
      <alignment horizontal="right" vertical="center" readingOrder="2"/>
    </xf>
    <xf numFmtId="1" fontId="27" fillId="4" borderId="38" xfId="0" applyNumberFormat="1" applyFont="1" applyFill="1" applyBorder="1" applyAlignment="1">
      <alignment horizontal="right" vertical="center" readingOrder="2"/>
    </xf>
    <xf numFmtId="1" fontId="27" fillId="4" borderId="39" xfId="0" applyNumberFormat="1" applyFont="1" applyFill="1" applyBorder="1" applyAlignment="1">
      <alignment horizontal="right" vertical="center" readingOrder="2"/>
    </xf>
    <xf numFmtId="1" fontId="27" fillId="4" borderId="43" xfId="0" applyNumberFormat="1" applyFont="1" applyFill="1" applyBorder="1" applyAlignment="1">
      <alignment horizontal="right" vertical="center" readingOrder="2"/>
    </xf>
    <xf numFmtId="1" fontId="27" fillId="4" borderId="64" xfId="0" applyNumberFormat="1" applyFont="1" applyFill="1" applyBorder="1" applyAlignment="1">
      <alignment horizontal="right" vertical="center" readingOrder="2"/>
    </xf>
    <xf numFmtId="1" fontId="27" fillId="4" borderId="32" xfId="0" applyNumberFormat="1" applyFont="1" applyFill="1" applyBorder="1" applyAlignment="1" applyProtection="1">
      <alignment horizontal="right" vertical="center" readingOrder="2"/>
      <protection/>
    </xf>
    <xf numFmtId="1" fontId="27" fillId="4" borderId="33" xfId="0" applyNumberFormat="1" applyFont="1" applyFill="1" applyBorder="1" applyAlignment="1" applyProtection="1">
      <alignment horizontal="right" vertical="center" readingOrder="2"/>
      <protection/>
    </xf>
    <xf numFmtId="0" fontId="27" fillId="6" borderId="46" xfId="0" applyNumberFormat="1" applyFont="1" applyFill="1" applyBorder="1" applyAlignment="1">
      <alignment horizontal="center" vertical="center" wrapText="1"/>
    </xf>
    <xf numFmtId="0" fontId="27" fillId="6" borderId="33" xfId="0" applyNumberFormat="1" applyFont="1" applyFill="1" applyBorder="1" applyAlignment="1">
      <alignment horizontal="center" wrapText="1"/>
    </xf>
    <xf numFmtId="1" fontId="27" fillId="6" borderId="38" xfId="0" applyNumberFormat="1" applyFont="1" applyFill="1" applyBorder="1" applyAlignment="1">
      <alignment horizontal="right" vertical="center" readingOrder="2"/>
    </xf>
    <xf numFmtId="1" fontId="27" fillId="6" borderId="55" xfId="0" applyNumberFormat="1" applyFont="1" applyFill="1" applyBorder="1" applyAlignment="1">
      <alignment horizontal="right" vertical="center" readingOrder="2"/>
    </xf>
    <xf numFmtId="0" fontId="27" fillId="6" borderId="55" xfId="0" applyFont="1" applyFill="1" applyBorder="1" applyAlignment="1">
      <alignment horizontal="right" vertical="center" readingOrder="2"/>
    </xf>
    <xf numFmtId="1" fontId="27" fillId="6" borderId="33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58" applyNumberFormat="1" applyFont="1" applyFill="1" applyAlignment="1">
      <alignment vertical="center"/>
      <protection/>
    </xf>
    <xf numFmtId="0" fontId="27" fillId="0" borderId="0" xfId="58" applyFont="1" applyFill="1" applyAlignment="1">
      <alignment vertical="center"/>
      <protection/>
    </xf>
    <xf numFmtId="1" fontId="27" fillId="0" borderId="0" xfId="58" applyNumberFormat="1" applyFont="1" applyFill="1" applyAlignment="1">
      <alignment vertical="center"/>
      <protection/>
    </xf>
    <xf numFmtId="1" fontId="0" fillId="0" borderId="57" xfId="58" applyNumberFormat="1" applyFont="1" applyFill="1" applyBorder="1" applyAlignment="1">
      <alignment horizontal="center" vertical="center" wrapText="1"/>
      <protection/>
    </xf>
    <xf numFmtId="1" fontId="27" fillId="0" borderId="42" xfId="58" applyNumberFormat="1" applyFont="1" applyFill="1" applyBorder="1" applyAlignment="1">
      <alignment horizontal="center" vertical="center" textRotation="90"/>
      <protection/>
    </xf>
    <xf numFmtId="1" fontId="27" fillId="0" borderId="43" xfId="58" applyNumberFormat="1" applyFont="1" applyFill="1" applyBorder="1" applyAlignment="1">
      <alignment horizontal="center" vertical="center" textRotation="90"/>
      <protection/>
    </xf>
    <xf numFmtId="1" fontId="27" fillId="0" borderId="64" xfId="58" applyNumberFormat="1" applyFont="1" applyFill="1" applyBorder="1" applyAlignment="1">
      <alignment horizontal="center" vertical="center" textRotation="90"/>
      <protection/>
    </xf>
    <xf numFmtId="1" fontId="27" fillId="0" borderId="31" xfId="58" applyNumberFormat="1" applyFont="1" applyFill="1" applyBorder="1" applyAlignment="1">
      <alignment horizontal="center" vertical="center" textRotation="90"/>
      <protection/>
    </xf>
    <xf numFmtId="1" fontId="27" fillId="0" borderId="34" xfId="58" applyNumberFormat="1" applyFont="1" applyFill="1" applyBorder="1" applyAlignment="1">
      <alignment horizontal="center" vertical="center" textRotation="90"/>
      <protection/>
    </xf>
    <xf numFmtId="1" fontId="0" fillId="0" borderId="60" xfId="58" applyNumberFormat="1" applyFont="1" applyFill="1" applyBorder="1" applyAlignment="1">
      <alignment horizontal="center" vertical="center" textRotation="90" readingOrder="1"/>
      <protection/>
    </xf>
    <xf numFmtId="1" fontId="27" fillId="0" borderId="71" xfId="58" applyNumberFormat="1" applyFont="1" applyFill="1" applyBorder="1" applyAlignment="1">
      <alignment horizontal="center" vertical="center" textRotation="90"/>
      <protection/>
    </xf>
    <xf numFmtId="1" fontId="3" fillId="0" borderId="36" xfId="58" applyNumberFormat="1" applyFont="1" applyFill="1" applyBorder="1" applyAlignment="1">
      <alignment horizontal="right" vertical="center" indent="1"/>
      <protection/>
    </xf>
    <xf numFmtId="1" fontId="3" fillId="0" borderId="62" xfId="58" applyNumberFormat="1" applyFont="1" applyFill="1" applyBorder="1" applyAlignment="1">
      <alignment horizontal="right" vertical="center" readingOrder="2"/>
      <protection/>
    </xf>
    <xf numFmtId="1" fontId="3" fillId="0" borderId="54" xfId="58" applyNumberFormat="1" applyFont="1" applyFill="1" applyBorder="1" applyAlignment="1">
      <alignment horizontal="right" vertical="center" readingOrder="2"/>
      <protection/>
    </xf>
    <xf numFmtId="1" fontId="3" fillId="0" borderId="63" xfId="58" applyNumberFormat="1" applyFont="1" applyFill="1" applyBorder="1" applyAlignment="1" quotePrefix="1">
      <alignment horizontal="right" vertical="center" readingOrder="2"/>
      <protection/>
    </xf>
    <xf numFmtId="1" fontId="3" fillId="0" borderId="35" xfId="58" applyNumberFormat="1" applyFont="1" applyFill="1" applyBorder="1" applyAlignment="1">
      <alignment horizontal="right" vertical="center" readingOrder="2"/>
      <protection/>
    </xf>
    <xf numFmtId="1" fontId="3" fillId="0" borderId="63" xfId="58" applyNumberFormat="1" applyFont="1" applyFill="1" applyBorder="1" applyAlignment="1">
      <alignment horizontal="right" vertical="center" readingOrder="2"/>
      <protection/>
    </xf>
    <xf numFmtId="1" fontId="3" fillId="0" borderId="61" xfId="58" applyNumberFormat="1" applyFont="1" applyFill="1" applyBorder="1" applyAlignment="1">
      <alignment horizontal="right" vertical="center" readingOrder="2"/>
      <protection/>
    </xf>
    <xf numFmtId="0" fontId="3" fillId="0" borderId="54" xfId="61" applyFont="1" applyFill="1" applyBorder="1" applyAlignment="1" quotePrefix="1">
      <alignment horizontal="right" vertical="center" readingOrder="2"/>
      <protection/>
    </xf>
    <xf numFmtId="1" fontId="3" fillId="0" borderId="54" xfId="58" applyNumberFormat="1" applyFont="1" applyFill="1" applyBorder="1" applyAlignment="1" quotePrefix="1">
      <alignment horizontal="right" vertical="center" readingOrder="2"/>
      <protection/>
    </xf>
    <xf numFmtId="1" fontId="3" fillId="0" borderId="40" xfId="58" applyNumberFormat="1" applyFont="1" applyFill="1" applyBorder="1" applyAlignment="1" quotePrefix="1">
      <alignment horizontal="right" vertical="center" readingOrder="2"/>
      <protection/>
    </xf>
    <xf numFmtId="1" fontId="3" fillId="0" borderId="70" xfId="58" applyNumberFormat="1" applyFont="1" applyFill="1" applyBorder="1" applyAlignment="1">
      <alignment horizontal="right" vertical="center" readingOrder="2"/>
      <protection/>
    </xf>
    <xf numFmtId="1" fontId="3" fillId="0" borderId="36" xfId="61" applyNumberFormat="1" applyFont="1" applyFill="1" applyBorder="1" applyAlignment="1">
      <alignment horizontal="right" vertical="center" indent="1"/>
      <protection/>
    </xf>
    <xf numFmtId="1" fontId="3" fillId="0" borderId="37" xfId="58" applyNumberFormat="1" applyFont="1" applyFill="1" applyBorder="1" applyAlignment="1" quotePrefix="1">
      <alignment horizontal="right" vertical="center" readingOrder="2"/>
      <protection/>
    </xf>
    <xf numFmtId="1" fontId="3" fillId="0" borderId="38" xfId="58" applyNumberFormat="1" applyFont="1" applyFill="1" applyBorder="1" applyAlignment="1" quotePrefix="1">
      <alignment horizontal="right" vertical="center" readingOrder="2"/>
      <protection/>
    </xf>
    <xf numFmtId="1" fontId="3" fillId="0" borderId="39" xfId="58" applyNumberFormat="1" applyFont="1" applyFill="1" applyBorder="1" applyAlignment="1" quotePrefix="1">
      <alignment horizontal="right" vertical="center" readingOrder="2"/>
      <protection/>
    </xf>
    <xf numFmtId="1" fontId="3" fillId="0" borderId="36" xfId="58" applyNumberFormat="1" applyFont="1" applyFill="1" applyBorder="1" applyAlignment="1" quotePrefix="1">
      <alignment horizontal="right" vertical="center" readingOrder="2"/>
      <protection/>
    </xf>
    <xf numFmtId="1" fontId="3" fillId="0" borderId="37" xfId="58" applyNumberFormat="1" applyFont="1" applyFill="1" applyBorder="1" applyAlignment="1">
      <alignment horizontal="right" vertical="center" readingOrder="2"/>
      <protection/>
    </xf>
    <xf numFmtId="1" fontId="3" fillId="0" borderId="38" xfId="58" applyNumberFormat="1" applyFont="1" applyFill="1" applyBorder="1" applyAlignment="1">
      <alignment horizontal="right" vertical="center" readingOrder="2"/>
      <protection/>
    </xf>
    <xf numFmtId="1" fontId="3" fillId="0" borderId="40" xfId="58" applyNumberFormat="1" applyFont="1" applyFill="1" applyBorder="1" applyAlignment="1">
      <alignment horizontal="right" vertical="center" readingOrder="2"/>
      <protection/>
    </xf>
    <xf numFmtId="0" fontId="3" fillId="0" borderId="38" xfId="61" applyFont="1" applyFill="1" applyBorder="1" applyAlignment="1">
      <alignment horizontal="right" vertical="center" readingOrder="2"/>
      <protection/>
    </xf>
    <xf numFmtId="1" fontId="3" fillId="0" borderId="55" xfId="58" applyNumberFormat="1" applyFont="1" applyFill="1" applyBorder="1" applyAlignment="1" quotePrefix="1">
      <alignment horizontal="right" vertical="center" readingOrder="2"/>
      <protection/>
    </xf>
    <xf numFmtId="1" fontId="3" fillId="0" borderId="36" xfId="58" applyNumberFormat="1" applyFont="1" applyFill="1" applyBorder="1" applyAlignment="1">
      <alignment horizontal="right" vertical="center" readingOrder="2"/>
      <protection/>
    </xf>
    <xf numFmtId="1" fontId="3" fillId="0" borderId="39" xfId="58" applyNumberFormat="1" applyFont="1" applyFill="1" applyBorder="1" applyAlignment="1">
      <alignment horizontal="right" vertical="center" readingOrder="2"/>
      <protection/>
    </xf>
    <xf numFmtId="0" fontId="3" fillId="0" borderId="38" xfId="61" applyFont="1" applyFill="1" applyBorder="1" applyAlignment="1" quotePrefix="1">
      <alignment horizontal="right" vertical="center" readingOrder="2"/>
      <protection/>
    </xf>
    <xf numFmtId="1" fontId="3" fillId="0" borderId="55" xfId="58" applyNumberFormat="1" applyFont="1" applyFill="1" applyBorder="1" applyAlignment="1">
      <alignment horizontal="right" vertical="center" readingOrder="2"/>
      <protection/>
    </xf>
    <xf numFmtId="1" fontId="27" fillId="0" borderId="36" xfId="58" applyNumberFormat="1" applyFont="1" applyFill="1" applyBorder="1" applyAlignment="1">
      <alignment horizontal="right" vertical="center" indent="1"/>
      <protection/>
    </xf>
    <xf numFmtId="1" fontId="3" fillId="0" borderId="42" xfId="58" applyNumberFormat="1" applyFont="1" applyFill="1" applyBorder="1" applyAlignment="1" quotePrefix="1">
      <alignment horizontal="right" vertical="center" readingOrder="2"/>
      <protection/>
    </xf>
    <xf numFmtId="1" fontId="3" fillId="0" borderId="43" xfId="58" applyNumberFormat="1" applyFont="1" applyFill="1" applyBorder="1" applyAlignment="1" quotePrefix="1">
      <alignment horizontal="right" vertical="center" readingOrder="2"/>
      <protection/>
    </xf>
    <xf numFmtId="1" fontId="3" fillId="0" borderId="64" xfId="58" applyNumberFormat="1" applyFont="1" applyFill="1" applyBorder="1" applyAlignment="1" quotePrefix="1">
      <alignment horizontal="right" vertical="center" readingOrder="2"/>
      <protection/>
    </xf>
    <xf numFmtId="1" fontId="3" fillId="0" borderId="44" xfId="58" applyNumberFormat="1" applyFont="1" applyFill="1" applyBorder="1" applyAlignment="1">
      <alignment horizontal="right" vertical="center" readingOrder="2"/>
      <protection/>
    </xf>
    <xf numFmtId="1" fontId="3" fillId="0" borderId="42" xfId="58" applyNumberFormat="1" applyFont="1" applyFill="1" applyBorder="1" applyAlignment="1">
      <alignment horizontal="right" vertical="center" readingOrder="2"/>
      <protection/>
    </xf>
    <xf numFmtId="1" fontId="3" fillId="0" borderId="43" xfId="58" applyNumberFormat="1" applyFont="1" applyFill="1" applyBorder="1" applyAlignment="1">
      <alignment horizontal="right" vertical="center" readingOrder="2"/>
      <protection/>
    </xf>
    <xf numFmtId="1" fontId="3" fillId="0" borderId="64" xfId="58" applyNumberFormat="1" applyFont="1" applyFill="1" applyBorder="1" applyAlignment="1">
      <alignment horizontal="right" vertical="center" readingOrder="2"/>
      <protection/>
    </xf>
    <xf numFmtId="1" fontId="3" fillId="0" borderId="60" xfId="58" applyNumberFormat="1" applyFont="1" applyFill="1" applyBorder="1" applyAlignment="1">
      <alignment horizontal="right" vertical="center" readingOrder="2"/>
      <protection/>
    </xf>
    <xf numFmtId="0" fontId="3" fillId="0" borderId="43" xfId="61" applyFont="1" applyFill="1" applyBorder="1" applyAlignment="1">
      <alignment horizontal="right" vertical="center" readingOrder="2"/>
      <protection/>
    </xf>
    <xf numFmtId="1" fontId="3" fillId="0" borderId="71" xfId="58" applyNumberFormat="1" applyFont="1" applyFill="1" applyBorder="1" applyAlignment="1" quotePrefix="1">
      <alignment horizontal="right" vertical="center" readingOrder="2"/>
      <protection/>
    </xf>
    <xf numFmtId="1" fontId="27" fillId="0" borderId="31" xfId="58" applyNumberFormat="1" applyFont="1" applyFill="1" applyBorder="1" applyAlignment="1">
      <alignment horizontal="center" vertical="center"/>
      <protection/>
    </xf>
    <xf numFmtId="1" fontId="3" fillId="0" borderId="58" xfId="58" applyNumberFormat="1" applyFont="1" applyFill="1" applyBorder="1" applyAlignment="1">
      <alignment horizontal="right" vertical="center" readingOrder="2"/>
      <protection/>
    </xf>
    <xf numFmtId="1" fontId="3" fillId="0" borderId="33" xfId="58" applyNumberFormat="1" applyFont="1" applyFill="1" applyBorder="1" applyAlignment="1">
      <alignment horizontal="right" vertical="center" readingOrder="2"/>
      <protection/>
    </xf>
    <xf numFmtId="1" fontId="3" fillId="0" borderId="46" xfId="58" applyNumberFormat="1" applyFont="1" applyFill="1" applyBorder="1" applyAlignment="1">
      <alignment horizontal="right" vertical="center" readingOrder="2"/>
      <protection/>
    </xf>
    <xf numFmtId="1" fontId="3" fillId="0" borderId="31" xfId="58" applyNumberFormat="1" applyFont="1" applyFill="1" applyBorder="1" applyAlignment="1">
      <alignment horizontal="right" vertical="center" readingOrder="2"/>
      <protection/>
    </xf>
    <xf numFmtId="1" fontId="3" fillId="0" borderId="34" xfId="58" applyNumberFormat="1" applyFont="1" applyFill="1" applyBorder="1" applyAlignment="1">
      <alignment horizontal="right" vertical="center" readingOrder="2"/>
      <protection/>
    </xf>
    <xf numFmtId="1" fontId="3" fillId="0" borderId="32" xfId="58" applyNumberFormat="1" applyFont="1" applyFill="1" applyBorder="1" applyAlignment="1">
      <alignment horizontal="right" vertical="center" readingOrder="2"/>
      <protection/>
    </xf>
    <xf numFmtId="1" fontId="27" fillId="0" borderId="67" xfId="58" applyNumberFormat="1" applyFont="1" applyFill="1" applyBorder="1" applyAlignment="1">
      <alignment horizontal="center" vertical="center"/>
      <protection/>
    </xf>
    <xf numFmtId="1" fontId="27" fillId="0" borderId="67" xfId="58" applyNumberFormat="1" applyFont="1" applyFill="1" applyBorder="1" applyAlignment="1">
      <alignment horizontal="right" vertical="center" readingOrder="2"/>
      <protection/>
    </xf>
    <xf numFmtId="1" fontId="0" fillId="0" borderId="67" xfId="58" applyNumberFormat="1" applyFont="1" applyFill="1" applyBorder="1" applyAlignment="1">
      <alignment horizontal="right" vertical="center" readingOrder="2"/>
      <protection/>
    </xf>
    <xf numFmtId="1" fontId="27" fillId="0" borderId="0" xfId="58" applyNumberFormat="1" applyFont="1" applyFill="1" applyBorder="1" applyAlignment="1">
      <alignment horizontal="right" vertical="center"/>
      <protection/>
    </xf>
    <xf numFmtId="1" fontId="3" fillId="0" borderId="0" xfId="58" applyNumberFormat="1" applyFont="1" applyFill="1" applyBorder="1" applyAlignment="1">
      <alignment wrapText="1"/>
      <protection/>
    </xf>
    <xf numFmtId="0" fontId="3" fillId="0" borderId="0" xfId="58" applyNumberFormat="1" applyFont="1" applyFill="1" applyBorder="1" applyAlignment="1">
      <alignment wrapText="1"/>
      <protection/>
    </xf>
    <xf numFmtId="1" fontId="27" fillId="6" borderId="64" xfId="58" applyNumberFormat="1" applyFont="1" applyFill="1" applyBorder="1" applyAlignment="1">
      <alignment horizontal="center" vertical="center" textRotation="90"/>
      <protection/>
    </xf>
    <xf numFmtId="1" fontId="3" fillId="6" borderId="63" xfId="58" applyNumberFormat="1" applyFont="1" applyFill="1" applyBorder="1" applyAlignment="1">
      <alignment horizontal="right" vertical="center" readingOrder="2"/>
      <protection/>
    </xf>
    <xf numFmtId="1" fontId="3" fillId="6" borderId="37" xfId="58" applyNumberFormat="1" applyFont="1" applyFill="1" applyBorder="1" applyAlignment="1">
      <alignment horizontal="right" vertical="center" readingOrder="2"/>
      <protection/>
    </xf>
    <xf numFmtId="1" fontId="3" fillId="6" borderId="39" xfId="58" applyNumberFormat="1" applyFont="1" applyFill="1" applyBorder="1" applyAlignment="1">
      <alignment horizontal="right" vertical="center" readingOrder="2"/>
      <protection/>
    </xf>
    <xf numFmtId="1" fontId="3" fillId="6" borderId="34" xfId="58" applyNumberFormat="1" applyFont="1" applyFill="1" applyBorder="1" applyAlignment="1">
      <alignment horizontal="right" vertical="center" readingOrder="2"/>
      <protection/>
    </xf>
    <xf numFmtId="1" fontId="27" fillId="6" borderId="33" xfId="58" applyNumberFormat="1" applyFont="1" applyFill="1" applyBorder="1" applyAlignment="1">
      <alignment horizontal="center" vertical="center" textRotation="90"/>
      <protection/>
    </xf>
    <xf numFmtId="1" fontId="27" fillId="6" borderId="34" xfId="58" applyNumberFormat="1" applyFont="1" applyFill="1" applyBorder="1" applyAlignment="1">
      <alignment horizontal="center" vertical="center" textRotation="90"/>
      <protection/>
    </xf>
    <xf numFmtId="1" fontId="3" fillId="6" borderId="54" xfId="58" applyNumberFormat="1" applyFont="1" applyFill="1" applyBorder="1" applyAlignment="1">
      <alignment horizontal="right" vertical="center" readingOrder="2"/>
      <protection/>
    </xf>
    <xf numFmtId="1" fontId="3" fillId="6" borderId="61" xfId="58" applyNumberFormat="1" applyFont="1" applyFill="1" applyBorder="1" applyAlignment="1">
      <alignment horizontal="right" vertical="center" readingOrder="2"/>
      <protection/>
    </xf>
    <xf numFmtId="1" fontId="3" fillId="6" borderId="38" xfId="58" applyNumberFormat="1" applyFont="1" applyFill="1" applyBorder="1" applyAlignment="1">
      <alignment horizontal="right" vertical="center" readingOrder="2"/>
      <protection/>
    </xf>
    <xf numFmtId="1" fontId="3" fillId="6" borderId="40" xfId="58" applyNumberFormat="1" applyFont="1" applyFill="1" applyBorder="1" applyAlignment="1">
      <alignment horizontal="right" vertical="center" readingOrder="2"/>
      <protection/>
    </xf>
    <xf numFmtId="1" fontId="3" fillId="6" borderId="43" xfId="58" applyNumberFormat="1" applyFont="1" applyFill="1" applyBorder="1" applyAlignment="1">
      <alignment horizontal="right" vertical="center" readingOrder="2"/>
      <protection/>
    </xf>
    <xf numFmtId="1" fontId="3" fillId="6" borderId="60" xfId="58" applyNumberFormat="1" applyFont="1" applyFill="1" applyBorder="1" applyAlignment="1">
      <alignment horizontal="right" vertical="center" readingOrder="2"/>
      <protection/>
    </xf>
    <xf numFmtId="1" fontId="3" fillId="6" borderId="33" xfId="58" applyNumberFormat="1" applyFont="1" applyFill="1" applyBorder="1" applyAlignment="1">
      <alignment horizontal="right" vertical="center" readingOrder="2"/>
      <protection/>
    </xf>
    <xf numFmtId="0" fontId="27" fillId="0" borderId="0" xfId="58" applyFont="1" applyFill="1" applyAlignment="1">
      <alignment horizontal="center" vertical="center" readingOrder="2"/>
      <protection/>
    </xf>
    <xf numFmtId="0" fontId="22" fillId="0" borderId="0" xfId="0" applyFont="1" applyFill="1" applyAlignment="1">
      <alignment horizontal="right" readingOrder="2"/>
    </xf>
    <xf numFmtId="49" fontId="21" fillId="0" borderId="0" xfId="0" applyNumberFormat="1" applyFont="1" applyFill="1" applyAlignment="1">
      <alignment horizontal="center" readingOrder="2"/>
    </xf>
    <xf numFmtId="1" fontId="24" fillId="0" borderId="0" xfId="0" applyNumberFormat="1" applyFont="1" applyFill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0" fontId="0" fillId="0" borderId="67" xfId="0" applyFont="1" applyFill="1" applyBorder="1" applyAlignment="1">
      <alignment horizontal="right" vertical="center" wrapText="1"/>
    </xf>
    <xf numFmtId="0" fontId="0" fillId="0" borderId="67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65" xfId="0" applyFont="1" applyFill="1" applyBorder="1" applyAlignment="1">
      <alignment horizontal="center" vertical="center" textRotation="90"/>
    </xf>
    <xf numFmtId="0" fontId="22" fillId="0" borderId="72" xfId="0" applyFont="1" applyFill="1" applyBorder="1" applyAlignment="1">
      <alignment horizontal="center" vertical="center" textRotation="90"/>
    </xf>
    <xf numFmtId="0" fontId="22" fillId="0" borderId="53" xfId="0" applyFont="1" applyFill="1" applyBorder="1" applyAlignment="1">
      <alignment horizontal="center" vertical="center" textRotation="90"/>
    </xf>
    <xf numFmtId="0" fontId="22" fillId="0" borderId="41" xfId="0" applyFont="1" applyFill="1" applyBorder="1" applyAlignment="1">
      <alignment horizontal="center" vertical="center" textRotation="90"/>
    </xf>
    <xf numFmtId="0" fontId="22" fillId="0" borderId="45" xfId="0" applyFont="1" applyFill="1" applyBorder="1" applyAlignment="1">
      <alignment horizontal="center" vertical="center" textRotation="90"/>
    </xf>
    <xf numFmtId="0" fontId="22" fillId="0" borderId="66" xfId="0" applyFont="1" applyFill="1" applyBorder="1" applyAlignment="1">
      <alignment horizontal="center" vertical="center" textRotation="90"/>
    </xf>
    <xf numFmtId="0" fontId="22" fillId="0" borderId="58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 textRotation="90" wrapText="1"/>
    </xf>
    <xf numFmtId="0" fontId="22" fillId="0" borderId="72" xfId="0" applyFont="1" applyFill="1" applyBorder="1" applyAlignment="1">
      <alignment horizontal="center" vertical="center" textRotation="90" wrapText="1"/>
    </xf>
    <xf numFmtId="0" fontId="22" fillId="0" borderId="53" xfId="0" applyFont="1" applyFill="1" applyBorder="1" applyAlignment="1">
      <alignment horizontal="center" vertical="center" textRotation="90" wrapText="1"/>
    </xf>
    <xf numFmtId="0" fontId="22" fillId="0" borderId="41" xfId="0" applyFont="1" applyFill="1" applyBorder="1" applyAlignment="1">
      <alignment horizontal="center" vertical="center" textRotation="90" wrapText="1"/>
    </xf>
    <xf numFmtId="0" fontId="22" fillId="0" borderId="45" xfId="0" applyFont="1" applyFill="1" applyBorder="1" applyAlignment="1">
      <alignment horizontal="center" vertical="center" textRotation="90" wrapText="1"/>
    </xf>
    <xf numFmtId="0" fontId="22" fillId="0" borderId="66" xfId="0" applyFont="1" applyFill="1" applyBorder="1" applyAlignment="1">
      <alignment horizontal="center" vertical="center" textRotation="90" wrapText="1"/>
    </xf>
    <xf numFmtId="0" fontId="22" fillId="0" borderId="45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/>
    </xf>
    <xf numFmtId="0" fontId="22" fillId="0" borderId="61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readingOrder="2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 wrapText="1"/>
    </xf>
    <xf numFmtId="0" fontId="22" fillId="0" borderId="70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 readingOrder="2"/>
    </xf>
    <xf numFmtId="0" fontId="22" fillId="0" borderId="43" xfId="0" applyFont="1" applyFill="1" applyBorder="1" applyAlignment="1">
      <alignment horizontal="center" vertical="center" wrapText="1" readingOrder="2"/>
    </xf>
    <xf numFmtId="0" fontId="26" fillId="0" borderId="35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center" vertical="center" wrapText="1"/>
    </xf>
    <xf numFmtId="0" fontId="22" fillId="0" borderId="77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 wrapText="1"/>
    </xf>
    <xf numFmtId="0" fontId="22" fillId="0" borderId="80" xfId="0" applyFont="1" applyFill="1" applyBorder="1" applyAlignment="1">
      <alignment horizontal="center" vertical="center" wrapText="1"/>
    </xf>
    <xf numFmtId="173" fontId="37" fillId="0" borderId="53" xfId="0" applyNumberFormat="1" applyFont="1" applyBorder="1" applyAlignment="1">
      <alignment horizontal="center" vertical="center"/>
    </xf>
    <xf numFmtId="173" fontId="37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/>
    </xf>
    <xf numFmtId="0" fontId="33" fillId="0" borderId="0" xfId="59" applyFont="1" applyFill="1" applyAlignment="1">
      <alignment horizontal="center"/>
      <protection/>
    </xf>
    <xf numFmtId="0" fontId="25" fillId="0" borderId="0" xfId="0" applyFont="1" applyFill="1" applyAlignment="1">
      <alignment horizontal="center" vertical="center"/>
    </xf>
    <xf numFmtId="1" fontId="23" fillId="0" borderId="35" xfId="58" applyNumberFormat="1" applyFont="1" applyFill="1" applyBorder="1" applyAlignment="1" applyProtection="1">
      <alignment horizontal="center" vertical="center"/>
      <protection/>
    </xf>
    <xf numFmtId="1" fontId="23" fillId="0" borderId="44" xfId="58" applyNumberFormat="1" applyFont="1" applyFill="1" applyBorder="1" applyAlignment="1" applyProtection="1">
      <alignment horizontal="center" vertical="center"/>
      <protection/>
    </xf>
    <xf numFmtId="1" fontId="23" fillId="0" borderId="56" xfId="58" applyNumberFormat="1" applyFont="1" applyFill="1" applyBorder="1" applyAlignment="1">
      <alignment horizontal="center" vertical="center" wrapText="1"/>
      <protection/>
    </xf>
    <xf numFmtId="1" fontId="23" fillId="0" borderId="33" xfId="58" applyNumberFormat="1" applyFont="1" applyFill="1" applyBorder="1" applyAlignment="1">
      <alignment horizontal="center" vertical="center" wrapText="1"/>
      <protection/>
    </xf>
    <xf numFmtId="1" fontId="23" fillId="0" borderId="46" xfId="58" applyNumberFormat="1" applyFont="1" applyFill="1" applyBorder="1" applyAlignment="1">
      <alignment horizontal="center" vertical="center" wrapText="1"/>
      <protection/>
    </xf>
    <xf numFmtId="1" fontId="23" fillId="0" borderId="56" xfId="58" applyNumberFormat="1" applyFont="1" applyFill="1" applyBorder="1" applyAlignment="1">
      <alignment horizontal="center" vertical="center"/>
      <protection/>
    </xf>
    <xf numFmtId="1" fontId="23" fillId="0" borderId="34" xfId="58" applyNumberFormat="1" applyFont="1" applyFill="1" applyBorder="1" applyAlignment="1">
      <alignment horizontal="center" vertical="center"/>
      <protection/>
    </xf>
    <xf numFmtId="1" fontId="23" fillId="0" borderId="72" xfId="58" applyNumberFormat="1" applyFont="1" applyFill="1" applyBorder="1" applyAlignment="1">
      <alignment horizontal="center" vertical="center"/>
      <protection/>
    </xf>
    <xf numFmtId="1" fontId="23" fillId="0" borderId="66" xfId="58" applyNumberFormat="1" applyFont="1" applyFill="1" applyBorder="1" applyAlignment="1">
      <alignment horizontal="center" vertical="center"/>
      <protection/>
    </xf>
    <xf numFmtId="0" fontId="0" fillId="0" borderId="54" xfId="59" applyFont="1" applyFill="1" applyBorder="1" applyAlignment="1">
      <alignment horizontal="center" vertical="center" textRotation="90"/>
      <protection/>
    </xf>
    <xf numFmtId="0" fontId="0" fillId="0" borderId="43" xfId="59" applyFont="1" applyFill="1" applyBorder="1" applyAlignment="1">
      <alignment horizontal="center" vertical="center" textRotation="90"/>
      <protection/>
    </xf>
    <xf numFmtId="0" fontId="33" fillId="0" borderId="0" xfId="59" applyFont="1" applyFill="1" applyAlignment="1">
      <alignment horizontal="center" vertical="center"/>
      <protection/>
    </xf>
    <xf numFmtId="0" fontId="32" fillId="0" borderId="0" xfId="59" applyFont="1" applyFill="1" applyBorder="1" applyAlignment="1">
      <alignment horizontal="center" vertical="center"/>
      <protection/>
    </xf>
    <xf numFmtId="0" fontId="0" fillId="0" borderId="68" xfId="59" applyFont="1" applyFill="1" applyBorder="1" applyAlignment="1">
      <alignment horizontal="center" vertical="center"/>
      <protection/>
    </xf>
    <xf numFmtId="0" fontId="0" fillId="0" borderId="35" xfId="59" applyFont="1" applyFill="1" applyBorder="1" applyAlignment="1">
      <alignment horizontal="center" vertical="center"/>
      <protection/>
    </xf>
    <xf numFmtId="0" fontId="0" fillId="0" borderId="36" xfId="59" applyFont="1" applyFill="1" applyBorder="1" applyAlignment="1">
      <alignment horizontal="center" vertical="center"/>
      <protection/>
    </xf>
    <xf numFmtId="0" fontId="0" fillId="0" borderId="44" xfId="59" applyFont="1" applyFill="1" applyBorder="1" applyAlignment="1">
      <alignment horizontal="center" vertical="center"/>
      <protection/>
    </xf>
    <xf numFmtId="0" fontId="0" fillId="0" borderId="58" xfId="59" applyFont="1" applyFill="1" applyBorder="1" applyAlignment="1">
      <alignment horizontal="center" vertical="center"/>
      <protection/>
    </xf>
    <xf numFmtId="0" fontId="0" fillId="0" borderId="57" xfId="59" applyFont="1" applyFill="1" applyBorder="1" applyAlignment="1">
      <alignment horizontal="center" vertical="center"/>
      <protection/>
    </xf>
    <xf numFmtId="0" fontId="0" fillId="0" borderId="58" xfId="59" applyFont="1" applyFill="1" applyBorder="1" applyAlignment="1">
      <alignment horizontal="center" vertical="center" shrinkToFit="1" readingOrder="2"/>
      <protection/>
    </xf>
    <xf numFmtId="0" fontId="0" fillId="0" borderId="59" xfId="59" applyFont="1" applyFill="1" applyBorder="1" applyAlignment="1">
      <alignment horizontal="center" vertical="center" shrinkToFit="1" readingOrder="2"/>
      <protection/>
    </xf>
    <xf numFmtId="0" fontId="0" fillId="0" borderId="35" xfId="59" applyFont="1" applyFill="1" applyBorder="1" applyAlignment="1">
      <alignment horizontal="center" vertical="center" wrapText="1"/>
      <protection/>
    </xf>
    <xf numFmtId="0" fontId="0" fillId="0" borderId="36" xfId="59" applyFont="1" applyFill="1" applyBorder="1" applyAlignment="1">
      <alignment horizontal="center" vertical="center" wrapText="1"/>
      <protection/>
    </xf>
    <xf numFmtId="0" fontId="0" fillId="0" borderId="44" xfId="59" applyFont="1" applyFill="1" applyBorder="1" applyAlignment="1">
      <alignment horizontal="center" vertical="center" wrapText="1"/>
      <protection/>
    </xf>
    <xf numFmtId="0" fontId="0" fillId="0" borderId="62" xfId="59" applyFont="1" applyFill="1" applyBorder="1" applyAlignment="1">
      <alignment horizontal="center" vertical="center" textRotation="90"/>
      <protection/>
    </xf>
    <xf numFmtId="0" fontId="0" fillId="0" borderId="42" xfId="55" applyFont="1" applyBorder="1" applyAlignment="1">
      <alignment horizontal="center" vertical="center" textRotation="90"/>
      <protection/>
    </xf>
    <xf numFmtId="0" fontId="0" fillId="0" borderId="43" xfId="55" applyFont="1" applyBorder="1" applyAlignment="1">
      <alignment horizontal="center" vertical="center" textRotation="90"/>
      <protection/>
    </xf>
    <xf numFmtId="0" fontId="0" fillId="0" borderId="63" xfId="59" applyFont="1" applyFill="1" applyBorder="1" applyAlignment="1">
      <alignment horizontal="center" vertical="center" textRotation="90" wrapText="1"/>
      <protection/>
    </xf>
    <xf numFmtId="0" fontId="0" fillId="0" borderId="64" xfId="55" applyFont="1" applyBorder="1">
      <alignment/>
      <protection/>
    </xf>
    <xf numFmtId="0" fontId="0" fillId="0" borderId="73" xfId="59" applyFont="1" applyFill="1" applyBorder="1" applyAlignment="1">
      <alignment horizontal="center" vertical="center" shrinkToFit="1" readingOrder="2"/>
      <protection/>
    </xf>
    <xf numFmtId="0" fontId="0" fillId="0" borderId="74" xfId="55" applyFont="1" applyBorder="1" applyAlignment="1">
      <alignment horizontal="center"/>
      <protection/>
    </xf>
    <xf numFmtId="0" fontId="0" fillId="0" borderId="42" xfId="59" applyFont="1" applyFill="1" applyBorder="1" applyAlignment="1">
      <alignment horizontal="center" vertical="center" textRotation="90"/>
      <protection/>
    </xf>
    <xf numFmtId="0" fontId="0" fillId="0" borderId="61" xfId="59" applyFont="1" applyFill="1" applyBorder="1" applyAlignment="1">
      <alignment horizontal="center" vertical="center" textRotation="90"/>
      <protection/>
    </xf>
    <xf numFmtId="0" fontId="0" fillId="0" borderId="60" xfId="59" applyFont="1" applyFill="1" applyBorder="1" applyAlignment="1">
      <alignment horizontal="center" vertical="center" textRotation="90"/>
      <protection/>
    </xf>
    <xf numFmtId="0" fontId="0" fillId="0" borderId="64" xfId="55" applyFont="1" applyBorder="1" applyAlignment="1">
      <alignment horizontal="center" vertical="center" textRotation="90" wrapText="1"/>
      <protection/>
    </xf>
    <xf numFmtId="0" fontId="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3" fillId="0" borderId="6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" fontId="3" fillId="0" borderId="56" xfId="58" applyNumberFormat="1" applyFont="1" applyFill="1" applyBorder="1" applyAlignment="1">
      <alignment horizontal="center" vertical="center"/>
      <protection/>
    </xf>
    <xf numFmtId="1" fontId="3" fillId="0" borderId="33" xfId="58" applyNumberFormat="1" applyFont="1" applyFill="1" applyBorder="1" applyAlignment="1">
      <alignment horizontal="center" vertical="center"/>
      <protection/>
    </xf>
    <xf numFmtId="1" fontId="3" fillId="0" borderId="46" xfId="58" applyNumberFormat="1" applyFont="1" applyFill="1" applyBorder="1" applyAlignment="1">
      <alignment horizontal="center" vertical="center"/>
      <protection/>
    </xf>
    <xf numFmtId="1" fontId="3" fillId="0" borderId="35" xfId="58" applyNumberFormat="1" applyFont="1" applyFill="1" applyBorder="1" applyAlignment="1">
      <alignment horizontal="center" vertical="center"/>
      <protection/>
    </xf>
    <xf numFmtId="1" fontId="3" fillId="0" borderId="44" xfId="58" applyNumberFormat="1" applyFont="1" applyFill="1" applyBorder="1" applyAlignment="1">
      <alignment horizontal="center" vertical="center"/>
      <protection/>
    </xf>
    <xf numFmtId="1" fontId="27" fillId="0" borderId="0" xfId="58" applyNumberFormat="1" applyFont="1" applyFill="1" applyBorder="1" applyAlignment="1">
      <alignment horizontal="right" vertical="center" readingOrder="1"/>
      <protection/>
    </xf>
    <xf numFmtId="0" fontId="2" fillId="0" borderId="0" xfId="58" applyFont="1" applyFill="1" applyAlignment="1">
      <alignment horizontal="center"/>
      <protection/>
    </xf>
    <xf numFmtId="0" fontId="27" fillId="0" borderId="0" xfId="58" applyFont="1" applyFill="1" applyAlignment="1">
      <alignment horizontal="center" vertical="center" readingOrder="2"/>
      <protection/>
    </xf>
    <xf numFmtId="1" fontId="41" fillId="0" borderId="0" xfId="58" applyNumberFormat="1" applyFont="1" applyFill="1" applyAlignment="1">
      <alignment horizontal="center" vertical="center"/>
      <protection/>
    </xf>
    <xf numFmtId="1" fontId="32" fillId="0" borderId="0" xfId="58" applyNumberFormat="1" applyFont="1" applyFill="1" applyAlignment="1">
      <alignment horizontal="center" vertical="center"/>
      <protection/>
    </xf>
    <xf numFmtId="1" fontId="27" fillId="0" borderId="0" xfId="58" applyNumberFormat="1" applyFont="1" applyFill="1" applyAlignment="1">
      <alignment horizontal="center" vertical="center"/>
      <protection/>
    </xf>
    <xf numFmtId="1" fontId="3" fillId="0" borderId="35" xfId="58" applyNumberFormat="1" applyFont="1" applyFill="1" applyBorder="1" applyAlignment="1" applyProtection="1">
      <alignment horizontal="center" vertical="center"/>
      <protection/>
    </xf>
    <xf numFmtId="1" fontId="3" fillId="0" borderId="44" xfId="58" applyNumberFormat="1" applyFont="1" applyFill="1" applyBorder="1" applyAlignment="1" applyProtection="1">
      <alignment horizontal="center" vertical="center"/>
      <protection/>
    </xf>
    <xf numFmtId="1" fontId="3" fillId="0" borderId="32" xfId="58" applyNumberFormat="1" applyFont="1" applyFill="1" applyBorder="1" applyAlignment="1">
      <alignment horizontal="center" vertical="center"/>
      <protection/>
    </xf>
    <xf numFmtId="1" fontId="3" fillId="0" borderId="34" xfId="58" applyNumberFormat="1" applyFont="1" applyFill="1" applyBorder="1" applyAlignment="1">
      <alignment horizontal="center" vertical="center"/>
      <protection/>
    </xf>
    <xf numFmtId="1" fontId="0" fillId="0" borderId="58" xfId="58" applyNumberFormat="1" applyFont="1" applyFill="1" applyBorder="1" applyAlignment="1">
      <alignment horizontal="center" vertical="center" wrapText="1"/>
      <protection/>
    </xf>
    <xf numFmtId="1" fontId="0" fillId="0" borderId="59" xfId="58" applyNumberFormat="1" applyFont="1" applyFill="1" applyBorder="1" applyAlignment="1">
      <alignment horizontal="center" vertical="center" wrapText="1"/>
      <protection/>
    </xf>
    <xf numFmtId="1" fontId="3" fillId="0" borderId="58" xfId="58" applyNumberFormat="1" applyFont="1" applyFill="1" applyBorder="1" applyAlignment="1">
      <alignment horizontal="center" vertical="center"/>
      <protection/>
    </xf>
    <xf numFmtId="1" fontId="3" fillId="0" borderId="57" xfId="58" applyNumberFormat="1" applyFont="1" applyFill="1" applyBorder="1" applyAlignment="1">
      <alignment horizontal="center" vertical="center"/>
      <protection/>
    </xf>
    <xf numFmtId="1" fontId="3" fillId="0" borderId="59" xfId="58" applyNumberFormat="1" applyFont="1" applyFill="1" applyBorder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33" fillId="0" borderId="0" xfId="57" applyFont="1" applyAlignment="1">
      <alignment horizontal="center" vertical="center"/>
      <protection/>
    </xf>
    <xf numFmtId="0" fontId="33" fillId="0" borderId="0" xfId="57" applyFont="1" applyBorder="1" applyAlignment="1">
      <alignment horizontal="center" vertical="center"/>
      <protection/>
    </xf>
    <xf numFmtId="0" fontId="3" fillId="0" borderId="81" xfId="57" applyFont="1" applyBorder="1" applyAlignment="1">
      <alignment horizontal="center" vertical="center"/>
      <protection/>
    </xf>
    <xf numFmtId="0" fontId="3" fillId="0" borderId="82" xfId="57" applyFont="1" applyBorder="1" applyAlignment="1">
      <alignment horizontal="center" vertical="center"/>
      <protection/>
    </xf>
    <xf numFmtId="0" fontId="3" fillId="0" borderId="83" xfId="57" applyFont="1" applyBorder="1" applyAlignment="1">
      <alignment horizontal="center" vertical="center"/>
      <protection/>
    </xf>
    <xf numFmtId="0" fontId="3" fillId="0" borderId="84" xfId="57" applyFont="1" applyBorder="1" applyAlignment="1">
      <alignment horizontal="center" vertical="center"/>
      <protection/>
    </xf>
    <xf numFmtId="0" fontId="3" fillId="0" borderId="85" xfId="57" applyFont="1" applyBorder="1" applyAlignment="1">
      <alignment horizontal="center" vertical="center"/>
      <protection/>
    </xf>
    <xf numFmtId="0" fontId="3" fillId="0" borderId="86" xfId="57" applyFont="1" applyBorder="1" applyAlignment="1">
      <alignment horizontal="center" vertical="center"/>
      <protection/>
    </xf>
    <xf numFmtId="0" fontId="3" fillId="0" borderId="78" xfId="57" applyFont="1" applyBorder="1" applyAlignment="1">
      <alignment horizontal="center" vertical="center"/>
      <protection/>
    </xf>
    <xf numFmtId="0" fontId="3" fillId="0" borderId="86" xfId="57" applyFont="1" applyBorder="1" applyAlignment="1">
      <alignment horizontal="center" vertical="center" wrapText="1"/>
      <protection/>
    </xf>
    <xf numFmtId="0" fontId="3" fillId="0" borderId="78" xfId="57" applyFont="1" applyBorder="1" applyAlignment="1">
      <alignment horizontal="center" vertical="center" wrapText="1"/>
      <protection/>
    </xf>
    <xf numFmtId="0" fontId="3" fillId="0" borderId="87" xfId="57" applyFont="1" applyBorder="1" applyAlignment="1">
      <alignment horizontal="center" vertical="center" wrapText="1"/>
      <protection/>
    </xf>
    <xf numFmtId="0" fontId="3" fillId="0" borderId="88" xfId="57" applyFont="1" applyBorder="1" applyAlignment="1">
      <alignment horizontal="center" vertical="center" wrapText="1"/>
      <protection/>
    </xf>
    <xf numFmtId="0" fontId="3" fillId="0" borderId="81" xfId="57" applyFont="1" applyBorder="1" applyAlignment="1">
      <alignment horizontal="center" vertical="center" wrapText="1"/>
      <protection/>
    </xf>
    <xf numFmtId="0" fontId="3" fillId="0" borderId="82" xfId="57" applyFont="1" applyBorder="1" applyAlignment="1">
      <alignment horizontal="center" vertical="center" wrapText="1"/>
      <protection/>
    </xf>
    <xf numFmtId="0" fontId="3" fillId="0" borderId="83" xfId="57" applyFont="1" applyBorder="1" applyAlignment="1">
      <alignment horizontal="center" vertical="center" wrapText="1"/>
      <protection/>
    </xf>
    <xf numFmtId="0" fontId="27" fillId="0" borderId="53" xfId="0" applyFont="1" applyBorder="1" applyAlignment="1">
      <alignment horizontal="center" vertical="center" textRotation="90"/>
    </xf>
    <xf numFmtId="0" fontId="27" fillId="0" borderId="45" xfId="0" applyFont="1" applyBorder="1" applyAlignment="1">
      <alignment horizontal="center" vertical="center" textRotation="90"/>
    </xf>
    <xf numFmtId="0" fontId="27" fillId="0" borderId="38" xfId="0" applyFont="1" applyBorder="1" applyAlignment="1">
      <alignment horizontal="center" vertical="center" textRotation="90"/>
    </xf>
    <xf numFmtId="0" fontId="27" fillId="0" borderId="43" xfId="0" applyFont="1" applyBorder="1" applyAlignment="1">
      <alignment horizontal="center" vertical="center" textRotation="90"/>
    </xf>
    <xf numFmtId="0" fontId="27" fillId="0" borderId="39" xfId="0" applyFont="1" applyBorder="1" applyAlignment="1">
      <alignment horizontal="center" vertical="center" textRotation="90"/>
    </xf>
    <xf numFmtId="0" fontId="27" fillId="0" borderId="64" xfId="0" applyFont="1" applyBorder="1" applyAlignment="1">
      <alignment horizontal="center" vertical="center" textRotation="90"/>
    </xf>
    <xf numFmtId="0" fontId="27" fillId="0" borderId="39" xfId="0" applyFont="1" applyBorder="1" applyAlignment="1">
      <alignment horizontal="center" vertical="center" textRotation="90" wrapText="1"/>
    </xf>
    <xf numFmtId="0" fontId="27" fillId="0" borderId="64" xfId="0" applyFont="1" applyBorder="1" applyAlignment="1">
      <alignment horizontal="center" vertical="center" textRotation="90" wrapText="1"/>
    </xf>
    <xf numFmtId="0" fontId="27" fillId="0" borderId="36" xfId="0" applyFont="1" applyBorder="1" applyAlignment="1">
      <alignment horizontal="center" vertical="center" textRotation="90"/>
    </xf>
    <xf numFmtId="0" fontId="27" fillId="0" borderId="44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43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البحر الاحمر 2005- زينب" xfId="55"/>
    <cellStyle name="Normal_المتوسط من27إلى39" xfId="56"/>
    <cellStyle name="Normal_المزارع تفصيلى" xfId="57"/>
    <cellStyle name="Normal_النيل من 106إلى124" xfId="58"/>
    <cellStyle name="Normal_بحر احمر من 41إلى52" xfId="59"/>
    <cellStyle name="Normal_خليج السويس" xfId="60"/>
    <cellStyle name="Normal_ملخص احصاءات الانتاج السمكى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2"/>
      <c:rotY val="20"/>
      <c:depthPercent val="100"/>
      <c:rAngAx val="1"/>
    </c:view3D>
    <c:plotArea>
      <c:layout>
        <c:manualLayout>
          <c:xMode val="edge"/>
          <c:yMode val="edge"/>
          <c:x val="0"/>
          <c:y val="0.23775"/>
          <c:w val="0.985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Vessels!$A$11</c:f>
              <c:strCache>
                <c:ptCount val="1"/>
                <c:pt idx="0">
                  <c:v>Mediterranean Sea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CCFF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Vessels!$B$9:$F$9</c:f>
              <c:strCache/>
            </c:strRef>
          </c:cat>
          <c:val>
            <c:numRef>
              <c:f>Vessels!$B$11:$F$11</c:f>
              <c:numCache/>
            </c:numRef>
          </c:val>
          <c:shape val="box"/>
        </c:ser>
        <c:ser>
          <c:idx val="1"/>
          <c:order val="1"/>
          <c:tx>
            <c:strRef>
              <c:f>Vessels!$A$12</c:f>
              <c:strCache>
                <c:ptCount val="1"/>
                <c:pt idx="0">
                  <c:v>Red  sea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CC99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Vessels!$B$9:$F$9</c:f>
              <c:strCache/>
            </c:strRef>
          </c:cat>
          <c:val>
            <c:numRef>
              <c:f>Vessels!$B$12:$F$12</c:f>
              <c:numCache/>
            </c:numRef>
          </c:val>
          <c:shape val="box"/>
        </c:ser>
        <c:shape val="box"/>
        <c:axId val="19024610"/>
        <c:axId val="37003763"/>
      </c:bar3DChart>
      <c:catAx>
        <c:axId val="19024610"/>
        <c:scaling>
          <c:orientation val="minMax"/>
        </c:scaling>
        <c:axPos val="b"/>
        <c:delete val="1"/>
        <c:majorTickMark val="out"/>
        <c:minorTickMark val="none"/>
        <c:tickLblPos val="none"/>
        <c:crossAx val="37003763"/>
        <c:crosses val="autoZero"/>
        <c:auto val="1"/>
        <c:lblOffset val="100"/>
        <c:tickLblSkip val="1"/>
        <c:noMultiLvlLbl val="0"/>
      </c:catAx>
      <c:valAx>
        <c:axId val="37003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4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875"/>
          <c:y val="0.04125"/>
          <c:w val="0.372"/>
          <c:h val="0.1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930" b="0" i="0" u="none" baseline="0">
              <a:solidFill>
                <a:srgbClr val="0000FF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1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142875</xdr:rowOff>
    </xdr:from>
    <xdr:to>
      <xdr:col>6</xdr:col>
      <xdr:colOff>581025</xdr:colOff>
      <xdr:row>51</xdr:row>
      <xdr:rowOff>85725</xdr:rowOff>
    </xdr:to>
    <xdr:graphicFrame>
      <xdr:nvGraphicFramePr>
        <xdr:cNvPr id="1" name="Chart 1025"/>
        <xdr:cNvGraphicFramePr/>
      </xdr:nvGraphicFramePr>
      <xdr:xfrm>
        <a:off x="47625" y="3752850"/>
        <a:ext cx="62579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68"/>
  <sheetViews>
    <sheetView zoomScale="160" zoomScaleNormal="160" zoomScalePageLayoutView="0" workbookViewId="0" topLeftCell="A1">
      <selection activeCell="A1" sqref="A1"/>
      <selection activeCell="A1" sqref="A1:J1"/>
    </sheetView>
  </sheetViews>
  <sheetFormatPr defaultColWidth="9.140625" defaultRowHeight="12.75"/>
  <cols>
    <col min="1" max="1" width="13.7109375" style="51" customWidth="1"/>
    <col min="2" max="2" width="6.421875" style="51" customWidth="1"/>
    <col min="3" max="3" width="6.421875" style="123" customWidth="1"/>
    <col min="4" max="4" width="7.57421875" style="51" customWidth="1"/>
    <col min="5" max="5" width="6.7109375" style="123" customWidth="1"/>
    <col min="6" max="6" width="10.421875" style="122" customWidth="1"/>
    <col min="7" max="7" width="12.140625" style="51" customWidth="1"/>
    <col min="8" max="8" width="12.00390625" style="122" customWidth="1"/>
    <col min="9" max="9" width="8.8515625" style="125" customWidth="1"/>
    <col min="10" max="10" width="10.28125" style="122" customWidth="1"/>
    <col min="11" max="11" width="13.421875" style="51" bestFit="1" customWidth="1"/>
    <col min="12" max="12" width="9.140625" style="52" customWidth="1"/>
    <col min="13" max="16384" width="9.140625" style="51" customWidth="1"/>
  </cols>
  <sheetData>
    <row r="1" spans="1:10" ht="15.75" customHeight="1">
      <c r="A1" s="613" t="s">
        <v>88</v>
      </c>
      <c r="B1" s="613"/>
      <c r="C1" s="613"/>
      <c r="D1" s="613"/>
      <c r="E1" s="613"/>
      <c r="F1" s="613"/>
      <c r="G1" s="613"/>
      <c r="H1" s="613"/>
      <c r="I1" s="613"/>
      <c r="J1" s="613"/>
    </row>
    <row r="2" spans="1:23" ht="14.25" customHeight="1">
      <c r="A2" s="53" t="s">
        <v>89</v>
      </c>
      <c r="B2" s="53"/>
      <c r="C2" s="54"/>
      <c r="D2" s="53"/>
      <c r="E2" s="54"/>
      <c r="F2" s="53"/>
      <c r="G2" s="55"/>
      <c r="H2" s="55"/>
      <c r="I2" s="56"/>
      <c r="J2" s="55"/>
      <c r="U2" s="57"/>
      <c r="V2" s="57"/>
      <c r="W2" s="57"/>
    </row>
    <row r="3" spans="1:23" ht="14.25" customHeight="1">
      <c r="A3" s="53"/>
      <c r="B3" s="53"/>
      <c r="C3" s="54"/>
      <c r="D3" s="53"/>
      <c r="E3" s="54"/>
      <c r="F3" s="53"/>
      <c r="G3" s="55"/>
      <c r="H3" s="55"/>
      <c r="I3" s="56"/>
      <c r="J3" s="55"/>
      <c r="U3" s="57"/>
      <c r="V3" s="57"/>
      <c r="W3" s="57"/>
    </row>
    <row r="4" spans="1:26" ht="22.5" customHeight="1">
      <c r="A4" s="614" t="s">
        <v>90</v>
      </c>
      <c r="B4" s="614"/>
      <c r="C4" s="614"/>
      <c r="D4" s="614"/>
      <c r="E4" s="614"/>
      <c r="F4" s="614"/>
      <c r="G4" s="614"/>
      <c r="H4" s="614"/>
      <c r="I4" s="614"/>
      <c r="J4" s="614"/>
      <c r="K4" s="58"/>
      <c r="L4" s="59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21.75" customHeight="1" thickBot="1">
      <c r="A5" s="615" t="s">
        <v>91</v>
      </c>
      <c r="B5" s="615"/>
      <c r="C5" s="615"/>
      <c r="D5" s="615"/>
      <c r="E5" s="615"/>
      <c r="F5" s="615"/>
      <c r="G5" s="615"/>
      <c r="H5" s="615"/>
      <c r="I5" s="615"/>
      <c r="J5" s="615"/>
      <c r="K5" s="58"/>
      <c r="L5" s="59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s="70" customFormat="1" ht="33" customHeight="1" thickBot="1" thickTop="1">
      <c r="A6" s="60" t="s">
        <v>92</v>
      </c>
      <c r="B6" s="61" t="s">
        <v>93</v>
      </c>
      <c r="C6" s="62" t="s">
        <v>94</v>
      </c>
      <c r="D6" s="63" t="s">
        <v>95</v>
      </c>
      <c r="E6" s="62" t="s">
        <v>96</v>
      </c>
      <c r="F6" s="64" t="s">
        <v>97</v>
      </c>
      <c r="G6" s="63" t="s">
        <v>98</v>
      </c>
      <c r="H6" s="65" t="s">
        <v>99</v>
      </c>
      <c r="I6" s="66" t="s">
        <v>100</v>
      </c>
      <c r="J6" s="67" t="s">
        <v>101</v>
      </c>
      <c r="K6" s="68"/>
      <c r="L6" s="69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12" s="70" customFormat="1" ht="13.5" customHeight="1" thickTop="1">
      <c r="A7" s="71" t="s">
        <v>83</v>
      </c>
      <c r="B7" s="72" t="s">
        <v>62</v>
      </c>
      <c r="C7" s="73">
        <v>27</v>
      </c>
      <c r="D7" s="74" t="s">
        <v>62</v>
      </c>
      <c r="E7" s="378" t="s">
        <v>62</v>
      </c>
      <c r="F7" s="74">
        <f aca="true" t="shared" si="0" ref="F7:F38">SUM(B7:E7)</f>
        <v>27</v>
      </c>
      <c r="G7" s="74" t="s">
        <v>62</v>
      </c>
      <c r="H7" s="75">
        <f aca="true" t="shared" si="1" ref="H7:H38">SUM(F7:G7)</f>
        <v>27</v>
      </c>
      <c r="I7" s="76">
        <v>75</v>
      </c>
      <c r="J7" s="77">
        <f aca="true" t="shared" si="2" ref="J7:J59">H7*I7</f>
        <v>2025</v>
      </c>
      <c r="L7" s="78"/>
    </row>
    <row r="8" spans="1:12" s="70" customFormat="1" ht="11.25" customHeight="1">
      <c r="A8" s="71" t="s">
        <v>102</v>
      </c>
      <c r="B8" s="72" t="s">
        <v>62</v>
      </c>
      <c r="C8" s="79">
        <v>1467</v>
      </c>
      <c r="D8" s="80" t="s">
        <v>62</v>
      </c>
      <c r="E8" s="81" t="s">
        <v>62</v>
      </c>
      <c r="F8" s="74">
        <f t="shared" si="0"/>
        <v>1467</v>
      </c>
      <c r="G8" s="80" t="s">
        <v>62</v>
      </c>
      <c r="H8" s="75">
        <f t="shared" si="1"/>
        <v>1467</v>
      </c>
      <c r="I8" s="82">
        <v>4.33</v>
      </c>
      <c r="J8" s="83">
        <f t="shared" si="2"/>
        <v>6352.11</v>
      </c>
      <c r="L8" s="78"/>
    </row>
    <row r="9" spans="1:12" s="70" customFormat="1" ht="12.75" customHeight="1">
      <c r="A9" s="71" t="s">
        <v>86</v>
      </c>
      <c r="B9" s="72">
        <v>577</v>
      </c>
      <c r="C9" s="79">
        <v>51</v>
      </c>
      <c r="D9" s="80" t="s">
        <v>62</v>
      </c>
      <c r="E9" s="81" t="s">
        <v>62</v>
      </c>
      <c r="F9" s="74">
        <f t="shared" si="0"/>
        <v>628</v>
      </c>
      <c r="G9" s="80" t="s">
        <v>62</v>
      </c>
      <c r="H9" s="75">
        <f t="shared" si="1"/>
        <v>628</v>
      </c>
      <c r="I9" s="84">
        <v>8.5</v>
      </c>
      <c r="J9" s="83">
        <f t="shared" si="2"/>
        <v>5338</v>
      </c>
      <c r="L9" s="78"/>
    </row>
    <row r="10" spans="1:12" s="70" customFormat="1" ht="11.25" customHeight="1">
      <c r="A10" s="71" t="s">
        <v>103</v>
      </c>
      <c r="B10" s="72" t="s">
        <v>62</v>
      </c>
      <c r="C10" s="79">
        <v>7935</v>
      </c>
      <c r="D10" s="80" t="s">
        <v>62</v>
      </c>
      <c r="E10" s="81" t="s">
        <v>62</v>
      </c>
      <c r="F10" s="74">
        <f t="shared" si="0"/>
        <v>7935</v>
      </c>
      <c r="G10" s="80" t="s">
        <v>62</v>
      </c>
      <c r="H10" s="75">
        <f t="shared" si="1"/>
        <v>7935</v>
      </c>
      <c r="I10" s="82">
        <v>2.7</v>
      </c>
      <c r="J10" s="83">
        <f t="shared" si="2"/>
        <v>21424.5</v>
      </c>
      <c r="L10" s="78"/>
    </row>
    <row r="11" spans="1:12" s="70" customFormat="1" ht="11.25" customHeight="1">
      <c r="A11" s="71" t="s">
        <v>46</v>
      </c>
      <c r="B11" s="72">
        <v>1478</v>
      </c>
      <c r="C11" s="79">
        <v>713</v>
      </c>
      <c r="D11" s="80" t="s">
        <v>62</v>
      </c>
      <c r="E11" s="81" t="s">
        <v>62</v>
      </c>
      <c r="F11" s="74">
        <f t="shared" si="0"/>
        <v>2191</v>
      </c>
      <c r="G11" s="80" t="s">
        <v>62</v>
      </c>
      <c r="H11" s="75">
        <f t="shared" si="1"/>
        <v>2191</v>
      </c>
      <c r="I11" s="85">
        <v>10.22</v>
      </c>
      <c r="J11" s="83">
        <f t="shared" si="2"/>
        <v>22392.02</v>
      </c>
      <c r="L11" s="78"/>
    </row>
    <row r="12" spans="1:12" s="70" customFormat="1" ht="11.25" customHeight="1">
      <c r="A12" s="86" t="s">
        <v>50</v>
      </c>
      <c r="B12" s="72">
        <v>5056</v>
      </c>
      <c r="C12" s="81" t="s">
        <v>62</v>
      </c>
      <c r="D12" s="75">
        <v>240</v>
      </c>
      <c r="E12" s="79">
        <v>1745</v>
      </c>
      <c r="F12" s="74">
        <f t="shared" si="0"/>
        <v>7041</v>
      </c>
      <c r="G12" s="80" t="s">
        <v>62</v>
      </c>
      <c r="H12" s="75">
        <f t="shared" si="1"/>
        <v>7041</v>
      </c>
      <c r="I12" s="82">
        <v>3.2</v>
      </c>
      <c r="J12" s="83">
        <f t="shared" si="2"/>
        <v>22531.2</v>
      </c>
      <c r="L12" s="78"/>
    </row>
    <row r="13" spans="1:12" s="70" customFormat="1" ht="11.25" customHeight="1">
      <c r="A13" s="86" t="s">
        <v>47</v>
      </c>
      <c r="B13" s="72" t="s">
        <v>62</v>
      </c>
      <c r="C13" s="81">
        <v>10</v>
      </c>
      <c r="D13" s="75">
        <v>56</v>
      </c>
      <c r="E13" s="81" t="s">
        <v>62</v>
      </c>
      <c r="F13" s="74">
        <f t="shared" si="0"/>
        <v>66</v>
      </c>
      <c r="G13" s="80" t="s">
        <v>62</v>
      </c>
      <c r="H13" s="75">
        <f t="shared" si="1"/>
        <v>66</v>
      </c>
      <c r="I13" s="82">
        <v>4.5</v>
      </c>
      <c r="J13" s="83">
        <f t="shared" si="2"/>
        <v>297</v>
      </c>
      <c r="L13" s="78"/>
    </row>
    <row r="14" spans="1:12" s="70" customFormat="1" ht="11.25" customHeight="1">
      <c r="A14" s="71" t="s">
        <v>55</v>
      </c>
      <c r="B14" s="72">
        <v>963</v>
      </c>
      <c r="C14" s="79">
        <v>135</v>
      </c>
      <c r="D14" s="80" t="s">
        <v>62</v>
      </c>
      <c r="E14" s="81" t="s">
        <v>62</v>
      </c>
      <c r="F14" s="74">
        <f t="shared" si="0"/>
        <v>1098</v>
      </c>
      <c r="G14" s="80" t="s">
        <v>62</v>
      </c>
      <c r="H14" s="75">
        <f t="shared" si="1"/>
        <v>1098</v>
      </c>
      <c r="I14" s="82">
        <v>7.5</v>
      </c>
      <c r="J14" s="83">
        <f t="shared" si="2"/>
        <v>8235</v>
      </c>
      <c r="L14" s="78"/>
    </row>
    <row r="15" spans="1:12" s="70" customFormat="1" ht="11.25" customHeight="1">
      <c r="A15" s="71" t="s">
        <v>52</v>
      </c>
      <c r="B15" s="72" t="s">
        <v>62</v>
      </c>
      <c r="C15" s="81" t="s">
        <v>62</v>
      </c>
      <c r="D15" s="75">
        <v>88587</v>
      </c>
      <c r="E15" s="79">
        <v>27874</v>
      </c>
      <c r="F15" s="74">
        <f t="shared" si="0"/>
        <v>116461</v>
      </c>
      <c r="G15" s="87">
        <v>217018.66</v>
      </c>
      <c r="H15" s="88">
        <f t="shared" si="1"/>
        <v>333479.66000000003</v>
      </c>
      <c r="I15" s="82">
        <v>7.5</v>
      </c>
      <c r="J15" s="83">
        <f t="shared" si="2"/>
        <v>2501097.45</v>
      </c>
      <c r="L15" s="78"/>
    </row>
    <row r="16" spans="1:14" s="70" customFormat="1" ht="11.25" customHeight="1">
      <c r="A16" s="71" t="s">
        <v>56</v>
      </c>
      <c r="B16" s="72" t="s">
        <v>62</v>
      </c>
      <c r="C16" s="81" t="s">
        <v>62</v>
      </c>
      <c r="D16" s="80" t="s">
        <v>62</v>
      </c>
      <c r="E16" s="79">
        <v>636</v>
      </c>
      <c r="F16" s="74">
        <f t="shared" si="0"/>
        <v>636</v>
      </c>
      <c r="G16" s="80" t="s">
        <v>62</v>
      </c>
      <c r="H16" s="75">
        <f t="shared" si="1"/>
        <v>636</v>
      </c>
      <c r="I16" s="82">
        <v>5.5</v>
      </c>
      <c r="J16" s="83">
        <f t="shared" si="2"/>
        <v>3498</v>
      </c>
      <c r="L16" s="78"/>
      <c r="M16" s="70">
        <f>+M17/L18</f>
        <v>62.52662255828607</v>
      </c>
      <c r="N16" s="70" t="s">
        <v>218</v>
      </c>
    </row>
    <row r="17" spans="1:14" s="70" customFormat="1" ht="14.25">
      <c r="A17" s="71" t="s">
        <v>81</v>
      </c>
      <c r="B17" s="72" t="s">
        <v>62</v>
      </c>
      <c r="C17" s="79">
        <v>1000</v>
      </c>
      <c r="D17" s="80" t="s">
        <v>62</v>
      </c>
      <c r="E17" s="81" t="s">
        <v>62</v>
      </c>
      <c r="F17" s="74">
        <f t="shared" si="0"/>
        <v>1000</v>
      </c>
      <c r="G17" s="80" t="s">
        <v>62</v>
      </c>
      <c r="H17" s="75">
        <f t="shared" si="1"/>
        <v>1000</v>
      </c>
      <c r="I17" s="82">
        <v>10.5</v>
      </c>
      <c r="J17" s="83">
        <f t="shared" si="2"/>
        <v>10500</v>
      </c>
      <c r="L17" s="78"/>
      <c r="M17" s="70">
        <f>2025+791813</f>
        <v>793838</v>
      </c>
      <c r="N17" s="70" t="s">
        <v>217</v>
      </c>
    </row>
    <row r="18" spans="1:14" s="70" customFormat="1" ht="14.25">
      <c r="A18" s="89" t="s">
        <v>66</v>
      </c>
      <c r="B18" s="72" t="s">
        <v>62</v>
      </c>
      <c r="C18" s="90">
        <v>1288</v>
      </c>
      <c r="D18" s="91">
        <v>4095</v>
      </c>
      <c r="E18" s="92">
        <v>7900</v>
      </c>
      <c r="F18" s="74">
        <f t="shared" si="0"/>
        <v>13283</v>
      </c>
      <c r="G18" s="93">
        <v>436.423</v>
      </c>
      <c r="H18" s="94">
        <f t="shared" si="1"/>
        <v>13719.423</v>
      </c>
      <c r="I18" s="82">
        <v>5.7</v>
      </c>
      <c r="J18" s="83">
        <f t="shared" si="2"/>
        <v>78200.7111</v>
      </c>
      <c r="L18" s="78">
        <f>27+12669</f>
        <v>12696</v>
      </c>
      <c r="M18" s="70" t="s">
        <v>104</v>
      </c>
      <c r="N18" s="70" t="s">
        <v>216</v>
      </c>
    </row>
    <row r="19" spans="1:13" s="70" customFormat="1" ht="14.25">
      <c r="A19" s="71" t="s">
        <v>49</v>
      </c>
      <c r="B19" s="95">
        <v>2950</v>
      </c>
      <c r="C19" s="79">
        <v>1957</v>
      </c>
      <c r="D19" s="75">
        <v>4464</v>
      </c>
      <c r="E19" s="81" t="s">
        <v>62</v>
      </c>
      <c r="F19" s="74">
        <f t="shared" si="0"/>
        <v>9371</v>
      </c>
      <c r="G19" s="96">
        <v>3298</v>
      </c>
      <c r="H19" s="75">
        <f t="shared" si="1"/>
        <v>12669</v>
      </c>
      <c r="I19" s="82">
        <v>62.5</v>
      </c>
      <c r="J19" s="83">
        <f t="shared" si="2"/>
        <v>791812.5</v>
      </c>
      <c r="L19" s="97">
        <f>+C7+C19</f>
        <v>1984</v>
      </c>
      <c r="M19" s="70" t="s">
        <v>104</v>
      </c>
    </row>
    <row r="20" spans="1:12" s="70" customFormat="1" ht="14.25">
      <c r="A20" s="71" t="s">
        <v>74</v>
      </c>
      <c r="B20" s="72" t="s">
        <v>62</v>
      </c>
      <c r="C20" s="79">
        <v>1481</v>
      </c>
      <c r="D20" s="80" t="s">
        <v>62</v>
      </c>
      <c r="E20" s="81" t="s">
        <v>62</v>
      </c>
      <c r="F20" s="74">
        <f t="shared" si="0"/>
        <v>1481</v>
      </c>
      <c r="G20" s="80" t="s">
        <v>62</v>
      </c>
      <c r="H20" s="75">
        <f t="shared" si="1"/>
        <v>1481</v>
      </c>
      <c r="I20" s="82">
        <v>9.5</v>
      </c>
      <c r="J20" s="83">
        <f t="shared" si="2"/>
        <v>14069.5</v>
      </c>
      <c r="L20" s="78"/>
    </row>
    <row r="21" spans="1:12" s="70" customFormat="1" ht="14.25">
      <c r="A21" s="86" t="s">
        <v>36</v>
      </c>
      <c r="B21" s="72" t="s">
        <v>62</v>
      </c>
      <c r="C21" s="81" t="s">
        <v>62</v>
      </c>
      <c r="D21" s="75">
        <v>574</v>
      </c>
      <c r="E21" s="79">
        <v>350</v>
      </c>
      <c r="F21" s="74">
        <f t="shared" si="0"/>
        <v>924</v>
      </c>
      <c r="G21" s="93">
        <v>0.031</v>
      </c>
      <c r="H21" s="94">
        <f t="shared" si="1"/>
        <v>924.031</v>
      </c>
      <c r="I21" s="82">
        <v>37.79</v>
      </c>
      <c r="J21" s="83">
        <f t="shared" si="2"/>
        <v>34919.13149</v>
      </c>
      <c r="K21" s="98"/>
      <c r="L21" s="78"/>
    </row>
    <row r="22" spans="1:12" s="70" customFormat="1" ht="14.25">
      <c r="A22" s="71" t="s">
        <v>75</v>
      </c>
      <c r="B22" s="72" t="s">
        <v>62</v>
      </c>
      <c r="C22" s="79">
        <v>333</v>
      </c>
      <c r="D22" s="80" t="s">
        <v>62</v>
      </c>
      <c r="E22" s="81" t="s">
        <v>62</v>
      </c>
      <c r="F22" s="74">
        <f t="shared" si="0"/>
        <v>333</v>
      </c>
      <c r="G22" s="80" t="s">
        <v>62</v>
      </c>
      <c r="H22" s="75">
        <f t="shared" si="1"/>
        <v>333</v>
      </c>
      <c r="I22" s="99">
        <v>12</v>
      </c>
      <c r="J22" s="83">
        <f t="shared" si="2"/>
        <v>3996</v>
      </c>
      <c r="K22" s="98"/>
      <c r="L22" s="78"/>
    </row>
    <row r="23" spans="1:12" s="70" customFormat="1" ht="14.25">
      <c r="A23" s="71" t="s">
        <v>69</v>
      </c>
      <c r="B23" s="72" t="s">
        <v>62</v>
      </c>
      <c r="C23" s="79">
        <v>5</v>
      </c>
      <c r="D23" s="80" t="s">
        <v>62</v>
      </c>
      <c r="E23" s="81" t="s">
        <v>62</v>
      </c>
      <c r="F23" s="74">
        <f t="shared" si="0"/>
        <v>5</v>
      </c>
      <c r="G23" s="80" t="s">
        <v>62</v>
      </c>
      <c r="H23" s="75">
        <f t="shared" si="1"/>
        <v>5</v>
      </c>
      <c r="I23" s="99">
        <v>130</v>
      </c>
      <c r="J23" s="83">
        <f t="shared" si="2"/>
        <v>650</v>
      </c>
      <c r="K23" s="98"/>
      <c r="L23" s="78"/>
    </row>
    <row r="24" spans="1:12" s="70" customFormat="1" ht="14.25">
      <c r="A24" s="71" t="s">
        <v>105</v>
      </c>
      <c r="B24" s="72">
        <v>426</v>
      </c>
      <c r="C24" s="79">
        <v>721</v>
      </c>
      <c r="D24" s="100">
        <v>62</v>
      </c>
      <c r="E24" s="81" t="s">
        <v>62</v>
      </c>
      <c r="F24" s="74">
        <f t="shared" si="0"/>
        <v>1209</v>
      </c>
      <c r="G24" s="80" t="s">
        <v>62</v>
      </c>
      <c r="H24" s="75">
        <f t="shared" si="1"/>
        <v>1209</v>
      </c>
      <c r="I24" s="99">
        <v>13</v>
      </c>
      <c r="J24" s="83">
        <f t="shared" si="2"/>
        <v>15717</v>
      </c>
      <c r="L24" s="78"/>
    </row>
    <row r="25" spans="1:12" s="70" customFormat="1" ht="14.25">
      <c r="A25" s="71" t="s">
        <v>38</v>
      </c>
      <c r="B25" s="95">
        <v>800</v>
      </c>
      <c r="C25" s="81" t="s">
        <v>62</v>
      </c>
      <c r="D25" s="75">
        <v>534</v>
      </c>
      <c r="E25" s="81" t="s">
        <v>62</v>
      </c>
      <c r="F25" s="74">
        <f t="shared" si="0"/>
        <v>1334</v>
      </c>
      <c r="G25" s="101">
        <v>4398.431</v>
      </c>
      <c r="H25" s="94">
        <f t="shared" si="1"/>
        <v>5732.431</v>
      </c>
      <c r="I25" s="85">
        <v>23.87</v>
      </c>
      <c r="J25" s="83">
        <f t="shared" si="2"/>
        <v>136833.12797</v>
      </c>
      <c r="L25" s="78"/>
    </row>
    <row r="26" spans="1:15" s="70" customFormat="1" ht="14.25">
      <c r="A26" s="71" t="s">
        <v>48</v>
      </c>
      <c r="B26" s="95">
        <v>14976</v>
      </c>
      <c r="C26" s="79">
        <v>2887</v>
      </c>
      <c r="D26" s="75">
        <v>52</v>
      </c>
      <c r="E26" s="81" t="s">
        <v>62</v>
      </c>
      <c r="F26" s="74">
        <f t="shared" si="0"/>
        <v>17915</v>
      </c>
      <c r="G26" s="80" t="s">
        <v>62</v>
      </c>
      <c r="H26" s="75">
        <f t="shared" si="1"/>
        <v>17915</v>
      </c>
      <c r="I26" s="85">
        <v>3.59</v>
      </c>
      <c r="J26" s="83">
        <f t="shared" si="2"/>
        <v>64314.85</v>
      </c>
      <c r="L26" s="78"/>
      <c r="O26" s="78"/>
    </row>
    <row r="27" spans="1:12" s="70" customFormat="1" ht="14.25">
      <c r="A27" s="71" t="s">
        <v>106</v>
      </c>
      <c r="B27" s="95">
        <v>1697</v>
      </c>
      <c r="C27" s="79">
        <v>1139</v>
      </c>
      <c r="D27" s="75">
        <v>174</v>
      </c>
      <c r="E27" s="81" t="s">
        <v>62</v>
      </c>
      <c r="F27" s="74">
        <f t="shared" si="0"/>
        <v>3010</v>
      </c>
      <c r="G27" s="80" t="s">
        <v>62</v>
      </c>
      <c r="H27" s="75">
        <f t="shared" si="1"/>
        <v>3010</v>
      </c>
      <c r="I27" s="82">
        <v>17.2</v>
      </c>
      <c r="J27" s="83">
        <f t="shared" si="2"/>
        <v>51772</v>
      </c>
      <c r="L27" s="78"/>
    </row>
    <row r="28" spans="1:12" s="70" customFormat="1" ht="14.25">
      <c r="A28" s="71" t="s">
        <v>107</v>
      </c>
      <c r="B28" s="95">
        <v>745</v>
      </c>
      <c r="C28" s="79">
        <v>593</v>
      </c>
      <c r="D28" s="75">
        <v>100</v>
      </c>
      <c r="E28" s="81" t="s">
        <v>62</v>
      </c>
      <c r="F28" s="74">
        <f t="shared" si="0"/>
        <v>1438</v>
      </c>
      <c r="G28" s="80" t="s">
        <v>62</v>
      </c>
      <c r="H28" s="75">
        <f t="shared" si="1"/>
        <v>1438</v>
      </c>
      <c r="I28" s="82">
        <v>8.3</v>
      </c>
      <c r="J28" s="83">
        <f t="shared" si="2"/>
        <v>11935.400000000001</v>
      </c>
      <c r="L28" s="78"/>
    </row>
    <row r="29" spans="1:12" s="70" customFormat="1" ht="14.25">
      <c r="A29" s="71" t="s">
        <v>40</v>
      </c>
      <c r="B29" s="95">
        <v>782</v>
      </c>
      <c r="C29" s="81">
        <v>41</v>
      </c>
      <c r="D29" s="80" t="s">
        <v>62</v>
      </c>
      <c r="E29" s="81" t="s">
        <v>62</v>
      </c>
      <c r="F29" s="74">
        <f t="shared" si="0"/>
        <v>823</v>
      </c>
      <c r="G29" s="80" t="s">
        <v>62</v>
      </c>
      <c r="H29" s="75">
        <f t="shared" si="1"/>
        <v>823</v>
      </c>
      <c r="I29" s="82">
        <v>7.3</v>
      </c>
      <c r="J29" s="83">
        <f t="shared" si="2"/>
        <v>6007.9</v>
      </c>
      <c r="L29" s="78"/>
    </row>
    <row r="30" spans="1:12" s="70" customFormat="1" ht="14.25">
      <c r="A30" s="71" t="s">
        <v>54</v>
      </c>
      <c r="B30" s="95">
        <v>697</v>
      </c>
      <c r="C30" s="81" t="s">
        <v>62</v>
      </c>
      <c r="D30" s="80" t="s">
        <v>62</v>
      </c>
      <c r="E30" s="81" t="s">
        <v>62</v>
      </c>
      <c r="F30" s="74">
        <f t="shared" si="0"/>
        <v>697</v>
      </c>
      <c r="G30" s="80" t="s">
        <v>62</v>
      </c>
      <c r="H30" s="75">
        <f t="shared" si="1"/>
        <v>697</v>
      </c>
      <c r="I30" s="99">
        <v>8</v>
      </c>
      <c r="J30" s="83">
        <f t="shared" si="2"/>
        <v>5576</v>
      </c>
      <c r="L30" s="78">
        <f>10500+6251</f>
        <v>16751</v>
      </c>
    </row>
    <row r="31" spans="1:13" s="70" customFormat="1" ht="14.25">
      <c r="A31" s="71" t="s">
        <v>82</v>
      </c>
      <c r="B31" s="72" t="s">
        <v>62</v>
      </c>
      <c r="C31" s="79">
        <v>799</v>
      </c>
      <c r="D31" s="75">
        <v>94</v>
      </c>
      <c r="E31" s="81" t="s">
        <v>62</v>
      </c>
      <c r="F31" s="74">
        <f t="shared" si="0"/>
        <v>893</v>
      </c>
      <c r="G31" s="80" t="s">
        <v>62</v>
      </c>
      <c r="H31" s="75">
        <f t="shared" si="1"/>
        <v>893</v>
      </c>
      <c r="I31" s="99">
        <v>7</v>
      </c>
      <c r="J31" s="83">
        <f t="shared" si="2"/>
        <v>6251</v>
      </c>
      <c r="L31" s="97">
        <f>+C31+C17</f>
        <v>1799</v>
      </c>
      <c r="M31" s="70" t="s">
        <v>108</v>
      </c>
    </row>
    <row r="32" spans="1:12" s="70" customFormat="1" ht="14.25">
      <c r="A32" s="71" t="s">
        <v>34</v>
      </c>
      <c r="B32" s="72">
        <v>699</v>
      </c>
      <c r="C32" s="81" t="s">
        <v>62</v>
      </c>
      <c r="D32" s="80" t="s">
        <v>62</v>
      </c>
      <c r="E32" s="81" t="s">
        <v>62</v>
      </c>
      <c r="F32" s="74">
        <f t="shared" si="0"/>
        <v>699</v>
      </c>
      <c r="G32" s="80" t="s">
        <v>62</v>
      </c>
      <c r="H32" s="75">
        <f t="shared" si="1"/>
        <v>699</v>
      </c>
      <c r="I32" s="82">
        <v>6.1</v>
      </c>
      <c r="J32" s="83">
        <f t="shared" si="2"/>
        <v>4263.9</v>
      </c>
      <c r="L32" s="78">
        <f>+L30/L31</f>
        <v>9.311284046692608</v>
      </c>
    </row>
    <row r="33" spans="1:12" s="70" customFormat="1" ht="14.25">
      <c r="A33" s="71" t="s">
        <v>84</v>
      </c>
      <c r="B33" s="72" t="s">
        <v>62</v>
      </c>
      <c r="C33" s="79">
        <v>1991</v>
      </c>
      <c r="D33" s="80" t="s">
        <v>62</v>
      </c>
      <c r="E33" s="81" t="s">
        <v>62</v>
      </c>
      <c r="F33" s="74">
        <f t="shared" si="0"/>
        <v>1991</v>
      </c>
      <c r="G33" s="80" t="s">
        <v>62</v>
      </c>
      <c r="H33" s="75">
        <f t="shared" si="1"/>
        <v>1991</v>
      </c>
      <c r="I33" s="82">
        <v>7.5</v>
      </c>
      <c r="J33" s="83">
        <f t="shared" si="2"/>
        <v>14932.5</v>
      </c>
      <c r="L33" s="78"/>
    </row>
    <row r="34" spans="1:12" s="70" customFormat="1" ht="14.25">
      <c r="A34" s="71" t="s">
        <v>109</v>
      </c>
      <c r="B34" s="72" t="s">
        <v>62</v>
      </c>
      <c r="C34" s="79">
        <v>553</v>
      </c>
      <c r="D34" s="80" t="s">
        <v>62</v>
      </c>
      <c r="E34" s="81" t="s">
        <v>62</v>
      </c>
      <c r="F34" s="74">
        <f t="shared" si="0"/>
        <v>553</v>
      </c>
      <c r="G34" s="80" t="s">
        <v>62</v>
      </c>
      <c r="H34" s="75">
        <f t="shared" si="1"/>
        <v>553</v>
      </c>
      <c r="I34" s="99">
        <v>9</v>
      </c>
      <c r="J34" s="83">
        <f t="shared" si="2"/>
        <v>4977</v>
      </c>
      <c r="L34" s="78"/>
    </row>
    <row r="35" spans="1:12" s="70" customFormat="1" ht="14.25">
      <c r="A35" s="86" t="s">
        <v>110</v>
      </c>
      <c r="B35" s="72" t="s">
        <v>62</v>
      </c>
      <c r="C35" s="90">
        <v>98</v>
      </c>
      <c r="D35" s="102" t="s">
        <v>62</v>
      </c>
      <c r="E35" s="79">
        <v>1454</v>
      </c>
      <c r="F35" s="74">
        <f t="shared" si="0"/>
        <v>1552</v>
      </c>
      <c r="G35" s="80" t="s">
        <v>62</v>
      </c>
      <c r="H35" s="75">
        <f t="shared" si="1"/>
        <v>1552</v>
      </c>
      <c r="I35" s="99">
        <v>8</v>
      </c>
      <c r="J35" s="83">
        <f t="shared" si="2"/>
        <v>12416</v>
      </c>
      <c r="L35" s="78"/>
    </row>
    <row r="36" spans="1:12" s="70" customFormat="1" ht="14.25">
      <c r="A36" s="71" t="s">
        <v>111</v>
      </c>
      <c r="B36" s="72" t="s">
        <v>62</v>
      </c>
      <c r="C36" s="79">
        <v>4027</v>
      </c>
      <c r="D36" s="80" t="s">
        <v>62</v>
      </c>
      <c r="E36" s="81" t="s">
        <v>62</v>
      </c>
      <c r="F36" s="74">
        <f t="shared" si="0"/>
        <v>4027</v>
      </c>
      <c r="G36" s="80" t="s">
        <v>62</v>
      </c>
      <c r="H36" s="75">
        <f t="shared" si="1"/>
        <v>4027</v>
      </c>
      <c r="I36" s="82">
        <v>4.5</v>
      </c>
      <c r="J36" s="83">
        <f t="shared" si="2"/>
        <v>18121.5</v>
      </c>
      <c r="L36" s="78"/>
    </row>
    <row r="37" spans="1:12" s="70" customFormat="1" ht="14.25">
      <c r="A37" s="71" t="s">
        <v>64</v>
      </c>
      <c r="B37" s="95">
        <v>3525</v>
      </c>
      <c r="C37" s="79">
        <v>1799</v>
      </c>
      <c r="D37" s="75">
        <v>24142</v>
      </c>
      <c r="E37" s="81">
        <v>127</v>
      </c>
      <c r="F37" s="74">
        <f t="shared" si="0"/>
        <v>29593</v>
      </c>
      <c r="G37" s="101">
        <f>156440.027+1.159</f>
        <v>156441.18600000002</v>
      </c>
      <c r="H37" s="94">
        <f t="shared" si="1"/>
        <v>186034.18600000002</v>
      </c>
      <c r="I37" s="85">
        <v>11.29</v>
      </c>
      <c r="J37" s="83">
        <f t="shared" si="2"/>
        <v>2100325.95994</v>
      </c>
      <c r="L37" s="78"/>
    </row>
    <row r="38" spans="1:12" s="70" customFormat="1" ht="14.25">
      <c r="A38" s="71" t="s">
        <v>39</v>
      </c>
      <c r="B38" s="95">
        <v>612</v>
      </c>
      <c r="C38" s="103" t="s">
        <v>62</v>
      </c>
      <c r="D38" s="80" t="s">
        <v>62</v>
      </c>
      <c r="E38" s="81" t="s">
        <v>62</v>
      </c>
      <c r="F38" s="74">
        <f t="shared" si="0"/>
        <v>612</v>
      </c>
      <c r="G38" s="80" t="s">
        <v>62</v>
      </c>
      <c r="H38" s="75">
        <f t="shared" si="1"/>
        <v>612</v>
      </c>
      <c r="I38" s="99">
        <v>11</v>
      </c>
      <c r="J38" s="83">
        <f t="shared" si="2"/>
        <v>6732</v>
      </c>
      <c r="L38" s="78"/>
    </row>
    <row r="39" spans="1:12" s="70" customFormat="1" ht="14.25">
      <c r="A39" s="71" t="s">
        <v>37</v>
      </c>
      <c r="B39" s="72">
        <v>1112</v>
      </c>
      <c r="C39" s="103" t="s">
        <v>62</v>
      </c>
      <c r="D39" s="100">
        <v>425</v>
      </c>
      <c r="E39" s="81" t="s">
        <v>62</v>
      </c>
      <c r="F39" s="74">
        <f aca="true" t="shared" si="3" ref="F39:F60">SUM(B39:E39)</f>
        <v>1537</v>
      </c>
      <c r="G39" s="80">
        <v>4192</v>
      </c>
      <c r="H39" s="75">
        <f aca="true" t="shared" si="4" ref="H39:H60">SUM(F39:G39)</f>
        <v>5729</v>
      </c>
      <c r="I39" s="99">
        <v>23</v>
      </c>
      <c r="J39" s="83">
        <f t="shared" si="2"/>
        <v>131767</v>
      </c>
      <c r="L39" s="78"/>
    </row>
    <row r="40" spans="1:12" s="70" customFormat="1" ht="14.25">
      <c r="A40" s="86" t="s">
        <v>65</v>
      </c>
      <c r="B40" s="72" t="s">
        <v>62</v>
      </c>
      <c r="C40" s="103" t="s">
        <v>62</v>
      </c>
      <c r="D40" s="75">
        <v>12399</v>
      </c>
      <c r="E40" s="79">
        <v>13422</v>
      </c>
      <c r="F40" s="74">
        <f t="shared" si="3"/>
        <v>25821</v>
      </c>
      <c r="G40" s="101">
        <v>10179.669</v>
      </c>
      <c r="H40" s="94">
        <f t="shared" si="4"/>
        <v>36000.669</v>
      </c>
      <c r="I40" s="82">
        <v>5.2</v>
      </c>
      <c r="J40" s="83">
        <f t="shared" si="2"/>
        <v>187203.4788</v>
      </c>
      <c r="L40" s="78"/>
    </row>
    <row r="41" spans="1:12" s="70" customFormat="1" ht="14.25">
      <c r="A41" s="86" t="s">
        <v>43</v>
      </c>
      <c r="B41" s="72" t="s">
        <v>62</v>
      </c>
      <c r="C41" s="103" t="s">
        <v>62</v>
      </c>
      <c r="D41" s="75">
        <v>3631</v>
      </c>
      <c r="E41" s="79">
        <v>2917</v>
      </c>
      <c r="F41" s="74">
        <f t="shared" si="3"/>
        <v>6548</v>
      </c>
      <c r="G41" s="80" t="s">
        <v>62</v>
      </c>
      <c r="H41" s="75">
        <f t="shared" si="4"/>
        <v>6548</v>
      </c>
      <c r="I41" s="82">
        <v>11.4</v>
      </c>
      <c r="J41" s="83">
        <f t="shared" si="2"/>
        <v>74647.2</v>
      </c>
      <c r="L41" s="78"/>
    </row>
    <row r="42" spans="1:12" s="70" customFormat="1" ht="14.25">
      <c r="A42" s="104" t="s">
        <v>112</v>
      </c>
      <c r="B42" s="105">
        <v>2093</v>
      </c>
      <c r="C42" s="90">
        <v>64</v>
      </c>
      <c r="D42" s="75">
        <v>1968</v>
      </c>
      <c r="E42" s="81" t="s">
        <v>62</v>
      </c>
      <c r="F42" s="74">
        <f t="shared" si="3"/>
        <v>4125</v>
      </c>
      <c r="G42" s="80" t="s">
        <v>62</v>
      </c>
      <c r="H42" s="75">
        <f t="shared" si="4"/>
        <v>4125</v>
      </c>
      <c r="I42" s="99">
        <v>16</v>
      </c>
      <c r="J42" s="83">
        <f t="shared" si="2"/>
        <v>66000</v>
      </c>
      <c r="L42" s="78"/>
    </row>
    <row r="43" spans="1:12" s="70" customFormat="1" ht="14.25">
      <c r="A43" s="71" t="s">
        <v>35</v>
      </c>
      <c r="B43" s="72">
        <v>2307</v>
      </c>
      <c r="C43" s="79">
        <v>371</v>
      </c>
      <c r="D43" s="75">
        <v>2141</v>
      </c>
      <c r="E43" s="81" t="s">
        <v>62</v>
      </c>
      <c r="F43" s="74">
        <f t="shared" si="3"/>
        <v>4819</v>
      </c>
      <c r="G43" s="80" t="s">
        <v>62</v>
      </c>
      <c r="H43" s="75">
        <f t="shared" si="4"/>
        <v>4819</v>
      </c>
      <c r="I43" s="85">
        <v>10.27</v>
      </c>
      <c r="J43" s="83">
        <f t="shared" si="2"/>
        <v>49491.13</v>
      </c>
      <c r="L43" s="78"/>
    </row>
    <row r="44" spans="1:12" s="70" customFormat="1" ht="14.25">
      <c r="A44" s="71" t="s">
        <v>77</v>
      </c>
      <c r="B44" s="72" t="s">
        <v>62</v>
      </c>
      <c r="C44" s="79">
        <v>138</v>
      </c>
      <c r="D44" s="80" t="s">
        <v>62</v>
      </c>
      <c r="E44" s="81" t="s">
        <v>62</v>
      </c>
      <c r="F44" s="74">
        <f t="shared" si="3"/>
        <v>138</v>
      </c>
      <c r="G44" s="80" t="s">
        <v>62</v>
      </c>
      <c r="H44" s="75">
        <f t="shared" si="4"/>
        <v>138</v>
      </c>
      <c r="I44" s="82">
        <v>12.3</v>
      </c>
      <c r="J44" s="83">
        <f t="shared" si="2"/>
        <v>1697.4</v>
      </c>
      <c r="L44" s="78"/>
    </row>
    <row r="45" spans="1:12" s="70" customFormat="1" ht="14.25">
      <c r="A45" s="89" t="s">
        <v>31</v>
      </c>
      <c r="B45" s="72" t="s">
        <v>62</v>
      </c>
      <c r="C45" s="81" t="s">
        <v>62</v>
      </c>
      <c r="D45" s="102" t="s">
        <v>62</v>
      </c>
      <c r="E45" s="92">
        <v>2111</v>
      </c>
      <c r="F45" s="74">
        <f t="shared" si="3"/>
        <v>2111</v>
      </c>
      <c r="G45" s="80" t="s">
        <v>62</v>
      </c>
      <c r="H45" s="75">
        <f t="shared" si="4"/>
        <v>2111</v>
      </c>
      <c r="I45" s="99">
        <v>6</v>
      </c>
      <c r="J45" s="83">
        <f t="shared" si="2"/>
        <v>12666</v>
      </c>
      <c r="L45" s="78"/>
    </row>
    <row r="46" spans="1:12" s="70" customFormat="1" ht="14.25">
      <c r="A46" s="71" t="s">
        <v>41</v>
      </c>
      <c r="B46" s="72">
        <v>1153</v>
      </c>
      <c r="C46" s="81" t="s">
        <v>62</v>
      </c>
      <c r="D46" s="75">
        <v>79</v>
      </c>
      <c r="E46" s="81" t="s">
        <v>62</v>
      </c>
      <c r="F46" s="74">
        <f t="shared" si="3"/>
        <v>1232</v>
      </c>
      <c r="G46" s="80" t="s">
        <v>62</v>
      </c>
      <c r="H46" s="75">
        <f t="shared" si="4"/>
        <v>1232</v>
      </c>
      <c r="I46" s="99">
        <v>20</v>
      </c>
      <c r="J46" s="83">
        <f t="shared" si="2"/>
        <v>24640</v>
      </c>
      <c r="L46" s="78"/>
    </row>
    <row r="47" spans="1:12" s="70" customFormat="1" ht="14.25">
      <c r="A47" s="71" t="s">
        <v>113</v>
      </c>
      <c r="B47" s="72" t="s">
        <v>62</v>
      </c>
      <c r="C47" s="81" t="s">
        <v>62</v>
      </c>
      <c r="D47" s="80" t="s">
        <v>62</v>
      </c>
      <c r="E47" s="81" t="s">
        <v>62</v>
      </c>
      <c r="F47" s="74">
        <f t="shared" si="3"/>
        <v>0</v>
      </c>
      <c r="G47" s="93">
        <v>126179.765</v>
      </c>
      <c r="H47" s="94">
        <f t="shared" si="4"/>
        <v>126179.765</v>
      </c>
      <c r="I47" s="99">
        <v>5</v>
      </c>
      <c r="J47" s="83">
        <f t="shared" si="2"/>
        <v>630898.825</v>
      </c>
      <c r="K47" s="106"/>
      <c r="L47" s="78"/>
    </row>
    <row r="48" spans="1:12" s="70" customFormat="1" ht="14.25">
      <c r="A48" s="71" t="s">
        <v>67</v>
      </c>
      <c r="B48" s="72" t="s">
        <v>62</v>
      </c>
      <c r="C48" s="81" t="s">
        <v>62</v>
      </c>
      <c r="D48" s="75">
        <v>4217</v>
      </c>
      <c r="E48" s="81">
        <v>22317</v>
      </c>
      <c r="F48" s="74">
        <f t="shared" si="3"/>
        <v>26534</v>
      </c>
      <c r="G48" s="80" t="s">
        <v>62</v>
      </c>
      <c r="H48" s="75">
        <f t="shared" si="4"/>
        <v>26534</v>
      </c>
      <c r="I48" s="99">
        <v>6</v>
      </c>
      <c r="J48" s="83">
        <f t="shared" si="2"/>
        <v>159204</v>
      </c>
      <c r="L48" s="78"/>
    </row>
    <row r="49" spans="1:12" s="70" customFormat="1" ht="14.25">
      <c r="A49" s="71" t="s">
        <v>114</v>
      </c>
      <c r="B49" s="72" t="s">
        <v>62</v>
      </c>
      <c r="C49" s="81" t="s">
        <v>62</v>
      </c>
      <c r="D49" s="80" t="s">
        <v>62</v>
      </c>
      <c r="E49" s="81" t="s">
        <v>62</v>
      </c>
      <c r="F49" s="74">
        <f t="shared" si="3"/>
        <v>0</v>
      </c>
      <c r="G49" s="107">
        <v>17602.5</v>
      </c>
      <c r="H49" s="108">
        <f t="shared" si="4"/>
        <v>17602.5</v>
      </c>
      <c r="I49" s="99">
        <v>5</v>
      </c>
      <c r="J49" s="83">
        <f t="shared" si="2"/>
        <v>88012.5</v>
      </c>
      <c r="L49" s="78"/>
    </row>
    <row r="50" spans="1:12" s="70" customFormat="1" ht="14.25">
      <c r="A50" s="71" t="s">
        <v>115</v>
      </c>
      <c r="B50" s="72">
        <v>1553</v>
      </c>
      <c r="C50" s="79">
        <v>584</v>
      </c>
      <c r="D50" s="80" t="s">
        <v>62</v>
      </c>
      <c r="E50" s="81" t="s">
        <v>62</v>
      </c>
      <c r="F50" s="74">
        <f t="shared" si="3"/>
        <v>2137</v>
      </c>
      <c r="G50" s="80" t="s">
        <v>62</v>
      </c>
      <c r="H50" s="75">
        <f t="shared" si="4"/>
        <v>2137</v>
      </c>
      <c r="I50" s="82">
        <v>5.1</v>
      </c>
      <c r="J50" s="83">
        <f t="shared" si="2"/>
        <v>10898.699999999999</v>
      </c>
      <c r="L50" s="78"/>
    </row>
    <row r="51" spans="1:12" s="70" customFormat="1" ht="14.25">
      <c r="A51" s="71" t="s">
        <v>44</v>
      </c>
      <c r="B51" s="72">
        <v>994</v>
      </c>
      <c r="C51" s="79">
        <v>275</v>
      </c>
      <c r="D51" s="80" t="s">
        <v>62</v>
      </c>
      <c r="E51" s="81" t="s">
        <v>62</v>
      </c>
      <c r="F51" s="74">
        <f t="shared" si="3"/>
        <v>1269</v>
      </c>
      <c r="G51" s="80" t="s">
        <v>62</v>
      </c>
      <c r="H51" s="75">
        <f t="shared" si="4"/>
        <v>1269</v>
      </c>
      <c r="I51" s="82">
        <v>6.3</v>
      </c>
      <c r="J51" s="83">
        <f t="shared" si="2"/>
        <v>7994.7</v>
      </c>
      <c r="L51" s="78"/>
    </row>
    <row r="52" spans="1:12" s="70" customFormat="1" ht="14.25">
      <c r="A52" s="71" t="s">
        <v>116</v>
      </c>
      <c r="B52" s="72">
        <v>1112</v>
      </c>
      <c r="C52" s="79">
        <v>2188</v>
      </c>
      <c r="D52" s="100">
        <v>26</v>
      </c>
      <c r="E52" s="81" t="s">
        <v>62</v>
      </c>
      <c r="F52" s="74">
        <f t="shared" si="3"/>
        <v>3326</v>
      </c>
      <c r="G52" s="80" t="s">
        <v>62</v>
      </c>
      <c r="H52" s="75">
        <f t="shared" si="4"/>
        <v>3326</v>
      </c>
      <c r="I52" s="82">
        <v>5.3</v>
      </c>
      <c r="J52" s="83">
        <f t="shared" si="2"/>
        <v>17627.8</v>
      </c>
      <c r="L52" s="78"/>
    </row>
    <row r="53" spans="1:12" s="70" customFormat="1" ht="14.25">
      <c r="A53" s="71" t="s">
        <v>117</v>
      </c>
      <c r="B53" s="72">
        <v>3039</v>
      </c>
      <c r="C53" s="79">
        <v>855</v>
      </c>
      <c r="D53" s="80" t="s">
        <v>62</v>
      </c>
      <c r="E53" s="81" t="s">
        <v>62</v>
      </c>
      <c r="F53" s="74">
        <f t="shared" si="3"/>
        <v>3894</v>
      </c>
      <c r="G53" s="80" t="s">
        <v>62</v>
      </c>
      <c r="H53" s="75">
        <f t="shared" si="4"/>
        <v>3894</v>
      </c>
      <c r="I53" s="85">
        <v>3.26</v>
      </c>
      <c r="J53" s="83">
        <f t="shared" si="2"/>
        <v>12694.439999999999</v>
      </c>
      <c r="L53" s="78"/>
    </row>
    <row r="54" spans="1:12" s="70" customFormat="1" ht="14.25">
      <c r="A54" s="71" t="s">
        <v>33</v>
      </c>
      <c r="B54" s="72">
        <v>778</v>
      </c>
      <c r="C54" s="81" t="s">
        <v>62</v>
      </c>
      <c r="D54" s="75">
        <v>1116</v>
      </c>
      <c r="E54" s="81" t="s">
        <v>62</v>
      </c>
      <c r="F54" s="74">
        <f t="shared" si="3"/>
        <v>1894</v>
      </c>
      <c r="G54" s="80" t="s">
        <v>62</v>
      </c>
      <c r="H54" s="75">
        <f t="shared" si="4"/>
        <v>1894</v>
      </c>
      <c r="I54" s="82">
        <v>14.5</v>
      </c>
      <c r="J54" s="83">
        <f t="shared" si="2"/>
        <v>27463</v>
      </c>
      <c r="L54" s="78"/>
    </row>
    <row r="55" spans="1:12" s="70" customFormat="1" ht="14.25">
      <c r="A55" s="71" t="s">
        <v>32</v>
      </c>
      <c r="B55" s="72">
        <v>343</v>
      </c>
      <c r="C55" s="81" t="s">
        <v>62</v>
      </c>
      <c r="D55" s="80" t="s">
        <v>62</v>
      </c>
      <c r="E55" s="81" t="s">
        <v>62</v>
      </c>
      <c r="F55" s="74">
        <f t="shared" si="3"/>
        <v>343</v>
      </c>
      <c r="G55" s="80" t="s">
        <v>62</v>
      </c>
      <c r="H55" s="75">
        <f t="shared" si="4"/>
        <v>343</v>
      </c>
      <c r="I55" s="99">
        <v>40</v>
      </c>
      <c r="J55" s="83">
        <f t="shared" si="2"/>
        <v>13720</v>
      </c>
      <c r="L55" s="78"/>
    </row>
    <row r="56" spans="1:12" s="70" customFormat="1" ht="14.25">
      <c r="A56" s="71" t="s">
        <v>51</v>
      </c>
      <c r="B56" s="72">
        <v>640</v>
      </c>
      <c r="C56" s="81" t="s">
        <v>62</v>
      </c>
      <c r="D56" s="75">
        <v>1782</v>
      </c>
      <c r="E56" s="81" t="s">
        <v>62</v>
      </c>
      <c r="F56" s="74">
        <f t="shared" si="3"/>
        <v>2422</v>
      </c>
      <c r="G56" s="80" t="s">
        <v>62</v>
      </c>
      <c r="H56" s="75">
        <f t="shared" si="4"/>
        <v>2422</v>
      </c>
      <c r="I56" s="99">
        <v>10</v>
      </c>
      <c r="J56" s="83">
        <f t="shared" si="2"/>
        <v>24220</v>
      </c>
      <c r="L56" s="78"/>
    </row>
    <row r="57" spans="1:12" s="70" customFormat="1" ht="14.25">
      <c r="A57" s="71" t="s">
        <v>78</v>
      </c>
      <c r="B57" s="72" t="s">
        <v>62</v>
      </c>
      <c r="C57" s="79">
        <v>2375</v>
      </c>
      <c r="D57" s="80" t="s">
        <v>62</v>
      </c>
      <c r="E57" s="81" t="s">
        <v>62</v>
      </c>
      <c r="F57" s="74">
        <f t="shared" si="3"/>
        <v>2375</v>
      </c>
      <c r="G57" s="80" t="s">
        <v>62</v>
      </c>
      <c r="H57" s="75">
        <f t="shared" si="4"/>
        <v>2375</v>
      </c>
      <c r="I57" s="99">
        <v>15</v>
      </c>
      <c r="J57" s="83">
        <f t="shared" si="2"/>
        <v>35625</v>
      </c>
      <c r="L57" s="78"/>
    </row>
    <row r="58" spans="1:12" s="70" customFormat="1" ht="14.25">
      <c r="A58" s="71" t="s">
        <v>118</v>
      </c>
      <c r="B58" s="72">
        <v>1094</v>
      </c>
      <c r="C58" s="79">
        <v>3094</v>
      </c>
      <c r="D58" s="75">
        <v>8</v>
      </c>
      <c r="E58" s="81" t="s">
        <v>62</v>
      </c>
      <c r="F58" s="74">
        <f t="shared" si="3"/>
        <v>4196</v>
      </c>
      <c r="G58" s="80" t="s">
        <v>62</v>
      </c>
      <c r="H58" s="75">
        <f t="shared" si="4"/>
        <v>4196</v>
      </c>
      <c r="I58" s="85">
        <v>18.67</v>
      </c>
      <c r="J58" s="83">
        <f t="shared" si="2"/>
        <v>78339.32</v>
      </c>
      <c r="L58" s="78"/>
    </row>
    <row r="59" spans="1:13" s="70" customFormat="1" ht="15" thickBot="1">
      <c r="A59" s="104" t="s">
        <v>79</v>
      </c>
      <c r="B59" s="109">
        <f>4136+384</f>
        <v>4520</v>
      </c>
      <c r="C59" s="110">
        <f>8749+662+3+324</f>
        <v>9738</v>
      </c>
      <c r="D59" s="111">
        <f>7260+32+39</f>
        <v>7331</v>
      </c>
      <c r="E59" s="110">
        <v>2950</v>
      </c>
      <c r="F59" s="74">
        <f t="shared" si="3"/>
        <v>24539</v>
      </c>
      <c r="G59" s="101" t="s">
        <v>62</v>
      </c>
      <c r="H59" s="75">
        <f t="shared" si="4"/>
        <v>24539</v>
      </c>
      <c r="I59" s="112">
        <v>7</v>
      </c>
      <c r="J59" s="113">
        <f t="shared" si="2"/>
        <v>171773</v>
      </c>
      <c r="K59" s="114"/>
      <c r="L59" s="97">
        <f>+C59+C57+C20+C44+C10+C22</f>
        <v>22000</v>
      </c>
      <c r="M59" s="70" t="s">
        <v>119</v>
      </c>
    </row>
    <row r="60" spans="1:12" s="70" customFormat="1" ht="15.75" thickBot="1" thickTop="1">
      <c r="A60" s="60" t="s">
        <v>80</v>
      </c>
      <c r="B60" s="115">
        <f>SUM(B7:B59)</f>
        <v>56721</v>
      </c>
      <c r="C60" s="116">
        <f>SUM(C7:C59)</f>
        <v>50732</v>
      </c>
      <c r="D60" s="117">
        <f>SUM(D7:D59)</f>
        <v>158297</v>
      </c>
      <c r="E60" s="373">
        <f>SUM(E7:E59)</f>
        <v>83803</v>
      </c>
      <c r="F60" s="117">
        <f t="shared" si="3"/>
        <v>349553</v>
      </c>
      <c r="G60" s="118">
        <f>SUM(G7:G59)</f>
        <v>539746.665</v>
      </c>
      <c r="H60" s="119">
        <f t="shared" si="4"/>
        <v>889299.665</v>
      </c>
      <c r="I60" s="120"/>
      <c r="J60" s="121">
        <f>SUM(J7:J59)</f>
        <v>7814097.754300001</v>
      </c>
      <c r="L60" s="78"/>
    </row>
    <row r="61" spans="1:12" s="70" customFormat="1" ht="15" thickTop="1">
      <c r="A61" s="616" t="s">
        <v>120</v>
      </c>
      <c r="B61" s="617"/>
      <c r="C61" s="617"/>
      <c r="D61" s="617"/>
      <c r="E61" s="617"/>
      <c r="F61" s="617"/>
      <c r="G61" s="617"/>
      <c r="H61" s="617"/>
      <c r="I61" s="617"/>
      <c r="J61" s="617"/>
      <c r="L61" s="78"/>
    </row>
    <row r="62" spans="1:12" s="70" customFormat="1" ht="14.25">
      <c r="A62" s="618"/>
      <c r="B62" s="618"/>
      <c r="C62" s="618"/>
      <c r="D62" s="618"/>
      <c r="E62" s="618"/>
      <c r="F62" s="618"/>
      <c r="G62" s="618"/>
      <c r="H62" s="618"/>
      <c r="I62" s="618"/>
      <c r="J62" s="618"/>
      <c r="L62" s="78"/>
    </row>
    <row r="63" spans="1:9" ht="12.75">
      <c r="A63" s="612" t="s">
        <v>121</v>
      </c>
      <c r="B63" s="612"/>
      <c r="C63" s="612"/>
      <c r="D63" s="612"/>
      <c r="E63" s="612"/>
      <c r="F63" s="612"/>
      <c r="G63" s="612"/>
      <c r="H63" s="612"/>
      <c r="I63" s="612"/>
    </row>
    <row r="64" spans="1:10" ht="12.75">
      <c r="A64" s="612" t="s">
        <v>122</v>
      </c>
      <c r="B64" s="612"/>
      <c r="C64" s="612"/>
      <c r="D64" s="612"/>
      <c r="E64" s="612"/>
      <c r="F64" s="612"/>
      <c r="G64" s="612"/>
      <c r="H64" s="612"/>
      <c r="I64" s="612"/>
      <c r="J64" s="612"/>
    </row>
    <row r="65" spans="1:5" ht="12.75">
      <c r="A65" s="122"/>
      <c r="E65" s="124"/>
    </row>
    <row r="66" spans="1:5" ht="12.75">
      <c r="A66" s="122"/>
      <c r="E66" s="124"/>
    </row>
    <row r="67" ht="12.75">
      <c r="D67" s="122"/>
    </row>
    <row r="68" ht="12.75">
      <c r="C68" s="124"/>
    </row>
  </sheetData>
  <sheetProtection/>
  <mergeCells count="6">
    <mergeCell ref="A64:J64"/>
    <mergeCell ref="A1:J1"/>
    <mergeCell ref="A4:J4"/>
    <mergeCell ref="A5:J5"/>
    <mergeCell ref="A61:J62"/>
    <mergeCell ref="A63:I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E14" sqref="E14"/>
      <selection activeCell="A1" sqref="A1"/>
    </sheetView>
  </sheetViews>
  <sheetFormatPr defaultColWidth="9.140625" defaultRowHeight="12.75"/>
  <cols>
    <col min="1" max="1" width="26.7109375" style="0" customWidth="1"/>
    <col min="2" max="2" width="12.7109375" style="0" customWidth="1"/>
    <col min="3" max="3" width="12.28125" style="0" customWidth="1"/>
    <col min="4" max="5" width="12.7109375" style="0" customWidth="1"/>
    <col min="6" max="7" width="8.7109375" style="0" customWidth="1"/>
  </cols>
  <sheetData>
    <row r="1" s="4" customFormat="1" ht="12.75">
      <c r="A1" s="3" t="s">
        <v>0</v>
      </c>
    </row>
    <row r="2" s="4" customFormat="1" ht="12.75">
      <c r="A2" s="3" t="s">
        <v>1</v>
      </c>
    </row>
    <row r="3" s="4" customFormat="1" ht="12.75">
      <c r="A3" s="3" t="s">
        <v>2</v>
      </c>
    </row>
    <row r="4" s="4" customFormat="1" ht="9.75" customHeight="1"/>
    <row r="5" spans="1:7" s="4" customFormat="1" ht="33">
      <c r="A5" s="800" t="s">
        <v>70</v>
      </c>
      <c r="B5" s="800"/>
      <c r="C5" s="800"/>
      <c r="D5" s="800"/>
      <c r="E5" s="800"/>
      <c r="F5" s="800"/>
      <c r="G5" s="800"/>
    </row>
    <row r="6" spans="1:7" s="4" customFormat="1" ht="33">
      <c r="A6" s="800" t="s">
        <v>71</v>
      </c>
      <c r="B6" s="800"/>
      <c r="C6" s="800"/>
      <c r="D6" s="800"/>
      <c r="E6" s="800"/>
      <c r="F6" s="800"/>
      <c r="G6" s="800"/>
    </row>
    <row r="7" spans="1:7" s="4" customFormat="1" ht="33">
      <c r="A7" s="800" t="s">
        <v>214</v>
      </c>
      <c r="B7" s="800"/>
      <c r="C7" s="800"/>
      <c r="D7" s="800"/>
      <c r="E7" s="800"/>
      <c r="F7" s="800"/>
      <c r="G7" s="800"/>
    </row>
    <row r="8" s="4" customFormat="1" ht="9.75" customHeight="1" thickBot="1"/>
    <row r="9" spans="1:7" s="4" customFormat="1" ht="25.5" customHeight="1" thickTop="1">
      <c r="A9" s="11" t="s">
        <v>5</v>
      </c>
      <c r="B9" s="5" t="s">
        <v>6</v>
      </c>
      <c r="C9" s="10" t="s">
        <v>57</v>
      </c>
      <c r="D9" s="5" t="s">
        <v>7</v>
      </c>
      <c r="E9" s="5" t="s">
        <v>8</v>
      </c>
      <c r="F9" s="5" t="s">
        <v>9</v>
      </c>
      <c r="G9" s="5" t="s">
        <v>4</v>
      </c>
    </row>
    <row r="10" spans="1:7" s="4" customFormat="1" ht="25.5" customHeight="1" thickBot="1">
      <c r="A10" s="12" t="s">
        <v>3</v>
      </c>
      <c r="B10" s="7"/>
      <c r="C10" s="7"/>
      <c r="D10" s="7"/>
      <c r="E10" s="7"/>
      <c r="F10" s="7"/>
      <c r="G10" s="7"/>
    </row>
    <row r="11" spans="1:7" s="4" customFormat="1" ht="25.5" customHeight="1" thickTop="1">
      <c r="A11" s="15" t="s">
        <v>72</v>
      </c>
      <c r="B11" s="425">
        <f>'Vessels Power'!$B$25</f>
        <v>1121</v>
      </c>
      <c r="C11" s="425">
        <f>'Vessels Power'!$C$25</f>
        <v>220</v>
      </c>
      <c r="D11" s="425">
        <f>'Vessels Power'!$D$25</f>
        <v>1151</v>
      </c>
      <c r="E11" s="425">
        <f>'Vessels Power'!$E$25</f>
        <v>373</v>
      </c>
      <c r="F11" s="425">
        <f>'Vessels Power'!$F$25</f>
        <v>175</v>
      </c>
      <c r="G11" s="6">
        <f>SUM(B11:F11)</f>
        <v>3040</v>
      </c>
    </row>
    <row r="12" spans="1:7" s="4" customFormat="1" ht="25.5" customHeight="1" thickBot="1">
      <c r="A12" s="13" t="s">
        <v>10</v>
      </c>
      <c r="B12" s="426">
        <f>'Vessels Power'!$H$25</f>
        <v>233</v>
      </c>
      <c r="C12" s="426">
        <f>'Vessels Power'!$I$25</f>
        <v>83</v>
      </c>
      <c r="D12" s="426">
        <f>'Vessels Power'!$J$25</f>
        <v>598</v>
      </c>
      <c r="E12" s="9" t="s">
        <v>62</v>
      </c>
      <c r="F12" s="427">
        <f>'Vessels Power'!$K$25</f>
        <v>429</v>
      </c>
      <c r="G12" s="8">
        <f>SUM(B12:F12)</f>
        <v>1343</v>
      </c>
    </row>
    <row r="13" spans="1:7" s="4" customFormat="1" ht="25.5" customHeight="1" thickBot="1" thickTop="1">
      <c r="A13" s="14" t="s">
        <v>4</v>
      </c>
      <c r="B13" s="7">
        <f>SUM(B11:B12)</f>
        <v>1354</v>
      </c>
      <c r="C13" s="7">
        <f>SUM(C11:C12)</f>
        <v>303</v>
      </c>
      <c r="D13" s="7">
        <f>SUM(D11:D12)</f>
        <v>1749</v>
      </c>
      <c r="E13" s="7">
        <f>SUM(E11:E12)</f>
        <v>373</v>
      </c>
      <c r="F13" s="7">
        <f>SUM(F11:F12)</f>
        <v>604</v>
      </c>
      <c r="G13" s="7">
        <f>SUM(B13:F13)</f>
        <v>4383</v>
      </c>
    </row>
    <row r="14" s="4" customFormat="1" ht="13.5" thickTop="1"/>
    <row r="15" s="4" customFormat="1" ht="12.75"/>
    <row r="16" s="4" customFormat="1" ht="12.75"/>
    <row r="17" s="4" customFormat="1" ht="12.75"/>
    <row r="18" s="4" customFormat="1" ht="12.75"/>
    <row r="19" s="4" customFormat="1" ht="12.75"/>
    <row r="59" ht="12.75">
      <c r="E59" s="2"/>
    </row>
  </sheetData>
  <sheetProtection/>
  <mergeCells count="3">
    <mergeCell ref="A5:G5"/>
    <mergeCell ref="A6:G6"/>
    <mergeCell ref="A7:G7"/>
  </mergeCells>
  <printOptions/>
  <pageMargins left="0.69" right="0.1968503937007874" top="0" bottom="0.5905511811023623" header="0.5118110236220472" footer="0.5118110236220472"/>
  <pageSetup horizontalDpi="300" verticalDpi="300" orientation="portrait" paperSize="9" r:id="rId2"/>
  <headerFooter alignWithMargins="0">
    <oddFooter>&amp;C[14]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2" sqref="A2"/>
      <selection activeCell="A11" sqref="A11"/>
    </sheetView>
  </sheetViews>
  <sheetFormatPr defaultColWidth="9.140625" defaultRowHeight="12.75"/>
  <cols>
    <col min="1" max="1" width="21.7109375" style="0" customWidth="1"/>
    <col min="3" max="3" width="11.140625" style="0" customWidth="1"/>
    <col min="4" max="7" width="8.7109375" style="0" customWidth="1"/>
    <col min="9" max="9" width="11.140625" style="0" customWidth="1"/>
    <col min="10" max="12" width="8.7109375" style="0" customWidth="1"/>
    <col min="13" max="13" width="7.7109375" style="0" customWidth="1"/>
  </cols>
  <sheetData>
    <row r="1" s="4" customFormat="1" ht="12.75">
      <c r="A1" s="3" t="s">
        <v>0</v>
      </c>
    </row>
    <row r="2" s="4" customFormat="1" ht="12.75">
      <c r="A2" s="3" t="s">
        <v>1</v>
      </c>
    </row>
    <row r="3" s="4" customFormat="1" ht="12.75">
      <c r="A3" s="3" t="s">
        <v>2</v>
      </c>
    </row>
    <row r="4" s="4" customFormat="1" ht="12.75"/>
    <row r="5" spans="1:13" s="4" customFormat="1" ht="30.75">
      <c r="A5" s="801" t="s">
        <v>60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  <c r="L5" s="801"/>
      <c r="M5" s="801"/>
    </row>
    <row r="6" spans="1:13" s="4" customFormat="1" ht="30.75">
      <c r="A6" s="801" t="s">
        <v>61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13" s="4" customFormat="1" ht="31.5" thickBot="1">
      <c r="A7" s="801" t="s">
        <v>214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</row>
    <row r="8" spans="1:13" s="4" customFormat="1" ht="21.75" thickBot="1" thickTop="1">
      <c r="A8" s="16" t="s">
        <v>11</v>
      </c>
      <c r="B8" s="802" t="s">
        <v>72</v>
      </c>
      <c r="C8" s="803"/>
      <c r="D8" s="803"/>
      <c r="E8" s="803"/>
      <c r="F8" s="803"/>
      <c r="G8" s="804"/>
      <c r="H8" s="805" t="s">
        <v>58</v>
      </c>
      <c r="I8" s="806"/>
      <c r="J8" s="806"/>
      <c r="K8" s="806"/>
      <c r="L8" s="807"/>
      <c r="M8" s="17"/>
    </row>
    <row r="9" spans="1:13" s="4" customFormat="1" ht="21.75" thickBot="1" thickTop="1">
      <c r="A9" s="18"/>
      <c r="B9" s="19" t="s">
        <v>6</v>
      </c>
      <c r="C9" s="20" t="s">
        <v>26</v>
      </c>
      <c r="D9" s="20" t="s">
        <v>7</v>
      </c>
      <c r="E9" s="20" t="s">
        <v>8</v>
      </c>
      <c r="F9" s="21" t="s">
        <v>9</v>
      </c>
      <c r="G9" s="22" t="s">
        <v>4</v>
      </c>
      <c r="H9" s="23" t="s">
        <v>6</v>
      </c>
      <c r="I9" s="24" t="s">
        <v>26</v>
      </c>
      <c r="J9" s="24" t="s">
        <v>7</v>
      </c>
      <c r="K9" s="24" t="s">
        <v>9</v>
      </c>
      <c r="L9" s="25" t="s">
        <v>4</v>
      </c>
      <c r="M9" s="26" t="s">
        <v>4</v>
      </c>
    </row>
    <row r="10" spans="1:13" s="4" customFormat="1" ht="21" customHeight="1" thickTop="1">
      <c r="A10" s="27" t="s">
        <v>59</v>
      </c>
      <c r="B10" s="28" t="str">
        <f>'93'!B12</f>
        <v>-</v>
      </c>
      <c r="C10" s="29" t="str">
        <f>'93'!C12</f>
        <v>-</v>
      </c>
      <c r="D10" s="29">
        <f>'93'!D12</f>
        <v>80</v>
      </c>
      <c r="E10" s="29">
        <f>'93'!E12</f>
        <v>41</v>
      </c>
      <c r="F10" s="423">
        <f>'93'!F12+'93'!G12+'93'!H12</f>
        <v>10</v>
      </c>
      <c r="G10" s="30">
        <f>SUM(B10:F10)</f>
        <v>131</v>
      </c>
      <c r="H10" s="31" t="str">
        <f>'93'!J12</f>
        <v>-</v>
      </c>
      <c r="I10" s="32" t="str">
        <f>'93'!K12</f>
        <v>-</v>
      </c>
      <c r="J10" s="32">
        <f>'93'!L12</f>
        <v>7</v>
      </c>
      <c r="K10" s="32">
        <f>'93'!M12</f>
        <v>11</v>
      </c>
      <c r="L10" s="33">
        <f aca="true" t="shared" si="0" ref="L10:L25">SUM(H10:K10)</f>
        <v>18</v>
      </c>
      <c r="M10" s="34">
        <f aca="true" t="shared" si="1" ref="M10:M25">+G10+L10</f>
        <v>149</v>
      </c>
    </row>
    <row r="11" spans="1:13" s="4" customFormat="1" ht="21" customHeight="1">
      <c r="A11" s="35" t="s">
        <v>22</v>
      </c>
      <c r="B11" s="36" t="str">
        <f>'93'!B13</f>
        <v>-</v>
      </c>
      <c r="C11" s="37" t="str">
        <f>'93'!C13</f>
        <v>-</v>
      </c>
      <c r="D11" s="37">
        <f>'93'!D13</f>
        <v>75</v>
      </c>
      <c r="E11" s="37">
        <f>'93'!E13</f>
        <v>72</v>
      </c>
      <c r="F11" s="424">
        <f>'93'!F13+'93'!G13+'93'!H13</f>
        <v>134</v>
      </c>
      <c r="G11" s="38">
        <f aca="true" t="shared" si="2" ref="G11:G24">SUM(B11:F11)</f>
        <v>281</v>
      </c>
      <c r="H11" s="39" t="str">
        <f>'93'!J13</f>
        <v>-</v>
      </c>
      <c r="I11" s="40" t="str">
        <f>'93'!K13</f>
        <v>-</v>
      </c>
      <c r="J11" s="40">
        <f>'93'!L13</f>
        <v>20</v>
      </c>
      <c r="K11" s="40">
        <f>'93'!M13</f>
        <v>95</v>
      </c>
      <c r="L11" s="41">
        <f t="shared" si="0"/>
        <v>115</v>
      </c>
      <c r="M11" s="42">
        <f t="shared" si="1"/>
        <v>396</v>
      </c>
    </row>
    <row r="12" spans="1:13" s="4" customFormat="1" ht="21" customHeight="1">
      <c r="A12" s="35" t="s">
        <v>23</v>
      </c>
      <c r="B12" s="36" t="str">
        <f>'93'!B14</f>
        <v>-</v>
      </c>
      <c r="C12" s="37" t="str">
        <f>'93'!C14</f>
        <v>-</v>
      </c>
      <c r="D12" s="37">
        <f>'93'!D14</f>
        <v>65</v>
      </c>
      <c r="E12" s="37">
        <f>'93'!E14</f>
        <v>59</v>
      </c>
      <c r="F12" s="424">
        <f>'93'!F14+'93'!G14+'93'!H14</f>
        <v>20</v>
      </c>
      <c r="G12" s="38">
        <f t="shared" si="2"/>
        <v>144</v>
      </c>
      <c r="H12" s="39" t="str">
        <f>'93'!J14</f>
        <v>-</v>
      </c>
      <c r="I12" s="40" t="str">
        <f>'93'!K14</f>
        <v>-</v>
      </c>
      <c r="J12" s="40">
        <f>'93'!L14</f>
        <v>95</v>
      </c>
      <c r="K12" s="40">
        <f>'93'!M14</f>
        <v>93</v>
      </c>
      <c r="L12" s="41">
        <f t="shared" si="0"/>
        <v>188</v>
      </c>
      <c r="M12" s="42">
        <f t="shared" si="1"/>
        <v>332</v>
      </c>
    </row>
    <row r="13" spans="1:13" s="4" customFormat="1" ht="21" customHeight="1">
      <c r="A13" s="35" t="s">
        <v>24</v>
      </c>
      <c r="B13" s="36">
        <f>'93'!B15</f>
        <v>1</v>
      </c>
      <c r="C13" s="37">
        <f>'93'!C15</f>
        <v>2</v>
      </c>
      <c r="D13" s="37">
        <f>'93'!D15</f>
        <v>157</v>
      </c>
      <c r="E13" s="37">
        <f>'93'!E15</f>
        <v>96</v>
      </c>
      <c r="F13" s="424">
        <f>'93'!F15+'93'!G15+'93'!H15</f>
        <v>7</v>
      </c>
      <c r="G13" s="38">
        <f t="shared" si="2"/>
        <v>263</v>
      </c>
      <c r="H13" s="39" t="str">
        <f>'93'!J15</f>
        <v>-</v>
      </c>
      <c r="I13" s="40" t="str">
        <f>'93'!K15</f>
        <v>-</v>
      </c>
      <c r="J13" s="40">
        <f>'93'!L15</f>
        <v>307</v>
      </c>
      <c r="K13" s="40">
        <f>'93'!M15</f>
        <v>208</v>
      </c>
      <c r="L13" s="41">
        <f t="shared" si="0"/>
        <v>515</v>
      </c>
      <c r="M13" s="42">
        <f t="shared" si="1"/>
        <v>778</v>
      </c>
    </row>
    <row r="14" spans="1:13" s="4" customFormat="1" ht="21" customHeight="1">
      <c r="A14" s="35" t="s">
        <v>25</v>
      </c>
      <c r="B14" s="36">
        <f>'93'!B16</f>
        <v>74</v>
      </c>
      <c r="C14" s="37">
        <f>'93'!C16</f>
        <v>33</v>
      </c>
      <c r="D14" s="37">
        <f>'93'!D16</f>
        <v>756</v>
      </c>
      <c r="E14" s="37">
        <f>'93'!E16</f>
        <v>102</v>
      </c>
      <c r="F14" s="424">
        <f>'93'!F16+'93'!G16+'93'!H16</f>
        <v>3</v>
      </c>
      <c r="G14" s="38">
        <f t="shared" si="2"/>
        <v>968</v>
      </c>
      <c r="H14" s="39">
        <f>'93'!J16</f>
        <v>5</v>
      </c>
      <c r="I14" s="40" t="str">
        <f>'93'!K16</f>
        <v>-</v>
      </c>
      <c r="J14" s="40">
        <f>'93'!L16</f>
        <v>149</v>
      </c>
      <c r="K14" s="40">
        <f>'93'!M16</f>
        <v>22</v>
      </c>
      <c r="L14" s="41">
        <f t="shared" si="0"/>
        <v>176</v>
      </c>
      <c r="M14" s="42">
        <f t="shared" si="1"/>
        <v>1144</v>
      </c>
    </row>
    <row r="15" spans="1:13" s="4" customFormat="1" ht="21" customHeight="1">
      <c r="A15" s="35" t="s">
        <v>12</v>
      </c>
      <c r="B15" s="36">
        <f>'93'!B17</f>
        <v>345</v>
      </c>
      <c r="C15" s="37">
        <f>'93'!C17</f>
        <v>91</v>
      </c>
      <c r="D15" s="37">
        <f>'93'!D17</f>
        <v>16</v>
      </c>
      <c r="E15" s="37">
        <f>'93'!E17</f>
        <v>3</v>
      </c>
      <c r="F15" s="424">
        <f>'93'!F17+'93'!G17+'93'!H17</f>
        <v>0</v>
      </c>
      <c r="G15" s="38">
        <f t="shared" si="2"/>
        <v>455</v>
      </c>
      <c r="H15" s="39" t="str">
        <f>'93'!J17</f>
        <v>-</v>
      </c>
      <c r="I15" s="40" t="str">
        <f>'93'!K17</f>
        <v>-</v>
      </c>
      <c r="J15" s="40">
        <f>'93'!L17</f>
        <v>16</v>
      </c>
      <c r="K15" s="40" t="str">
        <f>'93'!M17</f>
        <v>-</v>
      </c>
      <c r="L15" s="41">
        <f t="shared" si="0"/>
        <v>16</v>
      </c>
      <c r="M15" s="42">
        <f t="shared" si="1"/>
        <v>471</v>
      </c>
    </row>
    <row r="16" spans="1:13" s="4" customFormat="1" ht="21" customHeight="1">
      <c r="A16" s="35" t="s">
        <v>13</v>
      </c>
      <c r="B16" s="36">
        <f>'93'!B18</f>
        <v>399</v>
      </c>
      <c r="C16" s="37">
        <f>'93'!C18</f>
        <v>53</v>
      </c>
      <c r="D16" s="37" t="str">
        <f>'93'!D18</f>
        <v>-</v>
      </c>
      <c r="E16" s="37" t="str">
        <f>'93'!E18</f>
        <v>-</v>
      </c>
      <c r="F16" s="424">
        <f>'93'!F18+'93'!G18+'93'!H18</f>
        <v>1</v>
      </c>
      <c r="G16" s="38">
        <f t="shared" si="2"/>
        <v>453</v>
      </c>
      <c r="H16" s="39">
        <f>'93'!J18</f>
        <v>5</v>
      </c>
      <c r="I16" s="40">
        <f>'93'!K18</f>
        <v>1</v>
      </c>
      <c r="J16" s="40">
        <f>'93'!L18</f>
        <v>2</v>
      </c>
      <c r="K16" s="40" t="str">
        <f>'93'!M18</f>
        <v>-</v>
      </c>
      <c r="L16" s="41">
        <f t="shared" si="0"/>
        <v>8</v>
      </c>
      <c r="M16" s="42">
        <f t="shared" si="1"/>
        <v>461</v>
      </c>
    </row>
    <row r="17" spans="1:13" s="4" customFormat="1" ht="21" customHeight="1">
      <c r="A17" s="35" t="s">
        <v>14</v>
      </c>
      <c r="B17" s="36">
        <f>'93'!B19</f>
        <v>226</v>
      </c>
      <c r="C17" s="37">
        <f>'93'!C19</f>
        <v>27</v>
      </c>
      <c r="D17" s="37">
        <f>'93'!D19</f>
        <v>1</v>
      </c>
      <c r="E17" s="37" t="str">
        <f>'93'!E19</f>
        <v>-</v>
      </c>
      <c r="F17" s="424">
        <f>'93'!F19+'93'!G19+'93'!H19</f>
        <v>0</v>
      </c>
      <c r="G17" s="38">
        <f t="shared" si="2"/>
        <v>254</v>
      </c>
      <c r="H17" s="39">
        <f>'93'!J19</f>
        <v>17</v>
      </c>
      <c r="I17" s="40">
        <f>'93'!K19</f>
        <v>11</v>
      </c>
      <c r="J17" s="40">
        <f>'93'!L19</f>
        <v>2</v>
      </c>
      <c r="K17" s="40" t="str">
        <f>'93'!M19</f>
        <v>-</v>
      </c>
      <c r="L17" s="41">
        <f t="shared" si="0"/>
        <v>30</v>
      </c>
      <c r="M17" s="42">
        <f t="shared" si="1"/>
        <v>284</v>
      </c>
    </row>
    <row r="18" spans="1:13" s="4" customFormat="1" ht="21" customHeight="1">
      <c r="A18" s="35" t="s">
        <v>15</v>
      </c>
      <c r="B18" s="36">
        <f>'93'!B20</f>
        <v>16</v>
      </c>
      <c r="C18" s="37">
        <f>'93'!C20</f>
        <v>7</v>
      </c>
      <c r="D18" s="37" t="str">
        <f>'93'!D20</f>
        <v>-</v>
      </c>
      <c r="E18" s="37" t="str">
        <f>'93'!E20</f>
        <v>-</v>
      </c>
      <c r="F18" s="424">
        <f>'93'!F20+'93'!G20+'93'!H20</f>
        <v>0</v>
      </c>
      <c r="G18" s="38">
        <f t="shared" si="2"/>
        <v>23</v>
      </c>
      <c r="H18" s="39">
        <f>'93'!J20</f>
        <v>1</v>
      </c>
      <c r="I18" s="40">
        <f>'93'!K20</f>
        <v>3</v>
      </c>
      <c r="J18" s="40" t="str">
        <f>'93'!L20</f>
        <v>-</v>
      </c>
      <c r="K18" s="40" t="str">
        <f>'93'!M20</f>
        <v>-</v>
      </c>
      <c r="L18" s="41">
        <f t="shared" si="0"/>
        <v>4</v>
      </c>
      <c r="M18" s="42">
        <f t="shared" si="1"/>
        <v>27</v>
      </c>
    </row>
    <row r="19" spans="1:13" s="4" customFormat="1" ht="21" customHeight="1">
      <c r="A19" s="35" t="s">
        <v>16</v>
      </c>
      <c r="B19" s="36">
        <f>'93'!B21</f>
        <v>21</v>
      </c>
      <c r="C19" s="37">
        <f>'93'!C21</f>
        <v>3</v>
      </c>
      <c r="D19" s="37" t="str">
        <f>'93'!D21</f>
        <v>-</v>
      </c>
      <c r="E19" s="37" t="str">
        <f>'93'!E21</f>
        <v>-</v>
      </c>
      <c r="F19" s="424">
        <f>'93'!F21+'93'!G21+'93'!H21</f>
        <v>0</v>
      </c>
      <c r="G19" s="38">
        <f t="shared" si="2"/>
        <v>24</v>
      </c>
      <c r="H19" s="39">
        <f>'93'!J21</f>
        <v>5</v>
      </c>
      <c r="I19" s="40">
        <f>'93'!K21</f>
        <v>3</v>
      </c>
      <c r="J19" s="40" t="str">
        <f>'93'!L21</f>
        <v>-</v>
      </c>
      <c r="K19" s="40" t="str">
        <f>'93'!M21</f>
        <v>-</v>
      </c>
      <c r="L19" s="41">
        <f t="shared" si="0"/>
        <v>8</v>
      </c>
      <c r="M19" s="42">
        <f t="shared" si="1"/>
        <v>32</v>
      </c>
    </row>
    <row r="20" spans="1:13" s="4" customFormat="1" ht="21" customHeight="1">
      <c r="A20" s="35" t="s">
        <v>17</v>
      </c>
      <c r="B20" s="36">
        <f>'93'!B22</f>
        <v>29</v>
      </c>
      <c r="C20" s="37">
        <f>'93'!C22</f>
        <v>4</v>
      </c>
      <c r="D20" s="37" t="str">
        <f>'93'!D22</f>
        <v>-</v>
      </c>
      <c r="E20" s="37" t="str">
        <f>'93'!E22</f>
        <v>-</v>
      </c>
      <c r="F20" s="424">
        <f>'93'!F22+'93'!G22+'93'!H22</f>
        <v>0</v>
      </c>
      <c r="G20" s="38">
        <f t="shared" si="2"/>
        <v>33</v>
      </c>
      <c r="H20" s="39">
        <f>'93'!J22</f>
        <v>86</v>
      </c>
      <c r="I20" s="40">
        <f>'93'!K22</f>
        <v>63</v>
      </c>
      <c r="J20" s="40" t="str">
        <f>'93'!L22</f>
        <v>-</v>
      </c>
      <c r="K20" s="40" t="str">
        <f>'93'!M22</f>
        <v>-</v>
      </c>
      <c r="L20" s="41">
        <f t="shared" si="0"/>
        <v>149</v>
      </c>
      <c r="M20" s="42">
        <f t="shared" si="1"/>
        <v>182</v>
      </c>
    </row>
    <row r="21" spans="1:13" s="4" customFormat="1" ht="21" customHeight="1">
      <c r="A21" s="35" t="s">
        <v>18</v>
      </c>
      <c r="B21" s="36">
        <f>'93'!B23</f>
        <v>2</v>
      </c>
      <c r="C21" s="37" t="str">
        <f>'93'!C23</f>
        <v>-</v>
      </c>
      <c r="D21" s="37" t="str">
        <f>'93'!D23</f>
        <v>-</v>
      </c>
      <c r="E21" s="37" t="str">
        <f>'93'!E23</f>
        <v>-</v>
      </c>
      <c r="F21" s="424">
        <f>'93'!F23+'93'!G23+'93'!H23</f>
        <v>0</v>
      </c>
      <c r="G21" s="38">
        <f t="shared" si="2"/>
        <v>2</v>
      </c>
      <c r="H21" s="39">
        <f>'93'!J23</f>
        <v>39</v>
      </c>
      <c r="I21" s="40">
        <f>'93'!K23</f>
        <v>2</v>
      </c>
      <c r="J21" s="40" t="str">
        <f>'93'!L23</f>
        <v>-</v>
      </c>
      <c r="K21" s="40" t="str">
        <f>'93'!M23</f>
        <v>-</v>
      </c>
      <c r="L21" s="41">
        <f t="shared" si="0"/>
        <v>41</v>
      </c>
      <c r="M21" s="42">
        <f t="shared" si="1"/>
        <v>43</v>
      </c>
    </row>
    <row r="22" spans="1:13" s="4" customFormat="1" ht="21" customHeight="1">
      <c r="A22" s="35" t="s">
        <v>19</v>
      </c>
      <c r="B22" s="36" t="str">
        <f>'93'!B24</f>
        <v>-</v>
      </c>
      <c r="C22" s="37" t="str">
        <f>'93'!C24</f>
        <v>-</v>
      </c>
      <c r="D22" s="37" t="str">
        <f>'93'!D24</f>
        <v>-</v>
      </c>
      <c r="E22" s="37" t="str">
        <f>'93'!E24</f>
        <v>-</v>
      </c>
      <c r="F22" s="424">
        <f>'93'!F24+'93'!G24+'93'!H24</f>
        <v>0</v>
      </c>
      <c r="G22" s="38">
        <f t="shared" si="2"/>
        <v>0</v>
      </c>
      <c r="H22" s="39">
        <f>'93'!J24</f>
        <v>5</v>
      </c>
      <c r="I22" s="40" t="str">
        <f>'93'!K24</f>
        <v>-</v>
      </c>
      <c r="J22" s="40" t="str">
        <f>'93'!L24</f>
        <v>-</v>
      </c>
      <c r="K22" s="40" t="str">
        <f>'93'!M24</f>
        <v>-</v>
      </c>
      <c r="L22" s="41">
        <f t="shared" si="0"/>
        <v>5</v>
      </c>
      <c r="M22" s="42">
        <f t="shared" si="1"/>
        <v>5</v>
      </c>
    </row>
    <row r="23" spans="1:13" s="4" customFormat="1" ht="21" customHeight="1">
      <c r="A23" s="35" t="s">
        <v>20</v>
      </c>
      <c r="B23" s="36" t="str">
        <f>'93'!B25</f>
        <v>-</v>
      </c>
      <c r="C23" s="37" t="str">
        <f>'93'!C25</f>
        <v>-</v>
      </c>
      <c r="D23" s="37" t="str">
        <f>'93'!D25</f>
        <v>-</v>
      </c>
      <c r="E23" s="37" t="str">
        <f>'93'!E25</f>
        <v>-</v>
      </c>
      <c r="F23" s="424">
        <f>'93'!F25+'93'!G25+'93'!H25</f>
        <v>0</v>
      </c>
      <c r="G23" s="38">
        <f t="shared" si="2"/>
        <v>0</v>
      </c>
      <c r="H23" s="39">
        <f>'93'!J25</f>
        <v>5</v>
      </c>
      <c r="I23" s="40" t="str">
        <f>'93'!K25</f>
        <v>-</v>
      </c>
      <c r="J23" s="40" t="str">
        <f>'93'!L25</f>
        <v>-</v>
      </c>
      <c r="K23" s="40" t="str">
        <f>'93'!M25</f>
        <v>-</v>
      </c>
      <c r="L23" s="41">
        <f t="shared" si="0"/>
        <v>5</v>
      </c>
      <c r="M23" s="42">
        <f t="shared" si="1"/>
        <v>5</v>
      </c>
    </row>
    <row r="24" spans="1:13" s="4" customFormat="1" ht="21" customHeight="1" thickBot="1">
      <c r="A24" s="18" t="s">
        <v>21</v>
      </c>
      <c r="B24" s="36">
        <f>'93'!B26</f>
        <v>8</v>
      </c>
      <c r="C24" s="37" t="str">
        <f>'93'!C26</f>
        <v>-</v>
      </c>
      <c r="D24" s="37">
        <f>'93'!D26</f>
        <v>1</v>
      </c>
      <c r="E24" s="37" t="str">
        <f>'93'!E26</f>
        <v>-</v>
      </c>
      <c r="F24" s="424">
        <f>'93'!F26+'93'!G26+'93'!H26</f>
        <v>0</v>
      </c>
      <c r="G24" s="38">
        <f t="shared" si="2"/>
        <v>9</v>
      </c>
      <c r="H24" s="39">
        <f>'93'!J26</f>
        <v>65</v>
      </c>
      <c r="I24" s="40" t="str">
        <f>'93'!K26</f>
        <v>-</v>
      </c>
      <c r="J24" s="40" t="str">
        <f>'93'!L26</f>
        <v>-</v>
      </c>
      <c r="K24" s="40" t="str">
        <f>'93'!M26</f>
        <v>-</v>
      </c>
      <c r="L24" s="41">
        <f t="shared" si="0"/>
        <v>65</v>
      </c>
      <c r="M24" s="42">
        <f t="shared" si="1"/>
        <v>74</v>
      </c>
    </row>
    <row r="25" spans="1:13" s="4" customFormat="1" ht="21" customHeight="1" thickBot="1" thickTop="1">
      <c r="A25" s="43" t="s">
        <v>4</v>
      </c>
      <c r="B25" s="44">
        <f>SUM(B10:B24)</f>
        <v>1121</v>
      </c>
      <c r="C25" s="45">
        <f>SUM(C10:C24)</f>
        <v>220</v>
      </c>
      <c r="D25" s="45">
        <f>SUM(D10:D24)</f>
        <v>1151</v>
      </c>
      <c r="E25" s="45">
        <f>SUM(E10:E24)</f>
        <v>373</v>
      </c>
      <c r="F25" s="45">
        <f>SUM(F10:F24)</f>
        <v>175</v>
      </c>
      <c r="G25" s="46">
        <f>SUM(B25:F25)</f>
        <v>3040</v>
      </c>
      <c r="H25" s="47">
        <f>SUM(H10:H24)</f>
        <v>233</v>
      </c>
      <c r="I25" s="48">
        <f>SUM(I10:I24)</f>
        <v>83</v>
      </c>
      <c r="J25" s="48">
        <f>SUM(J10:J24)</f>
        <v>598</v>
      </c>
      <c r="K25" s="48">
        <f>SUM(K10:K24)</f>
        <v>429</v>
      </c>
      <c r="L25" s="49">
        <f t="shared" si="0"/>
        <v>1343</v>
      </c>
      <c r="M25" s="50">
        <f t="shared" si="1"/>
        <v>4383</v>
      </c>
    </row>
    <row r="26" spans="1:13" ht="18.75" thickTop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58" ht="12.75">
      <c r="E58" s="2"/>
    </row>
  </sheetData>
  <sheetProtection/>
  <mergeCells count="5">
    <mergeCell ref="A5:M5"/>
    <mergeCell ref="B8:G8"/>
    <mergeCell ref="H8:L8"/>
    <mergeCell ref="A7:M7"/>
    <mergeCell ref="A6:M6"/>
  </mergeCells>
  <printOptions/>
  <pageMargins left="0.46" right="0.48" top="0" bottom="0.5905511811023623" header="0.5118110236220472" footer="0.5118110236220472"/>
  <pageSetup horizontalDpi="300" verticalDpi="300" orientation="landscape" paperSize="9" r:id="rId1"/>
  <headerFooter alignWithMargins="0">
    <oddFooter>&amp;C[15]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0"/>
  <sheetViews>
    <sheetView zoomScale="120" zoomScaleNormal="120" zoomScalePageLayoutView="0" workbookViewId="0" topLeftCell="A1">
      <selection activeCell="A1" sqref="A1"/>
      <selection activeCell="A1" sqref="A1:R1"/>
    </sheetView>
  </sheetViews>
  <sheetFormatPr defaultColWidth="9.140625" defaultRowHeight="12.75"/>
  <cols>
    <col min="1" max="1" width="3.7109375" style="219" customWidth="1"/>
    <col min="2" max="2" width="2.00390625" style="219" hidden="1" customWidth="1"/>
    <col min="3" max="3" width="8.57421875" style="219" customWidth="1"/>
    <col min="4" max="17" width="6.7109375" style="219" customWidth="1"/>
    <col min="18" max="18" width="7.421875" style="219" customWidth="1"/>
    <col min="19" max="19" width="9.140625" style="126" customWidth="1"/>
    <col min="20" max="16384" width="9.140625" style="127" customWidth="1"/>
  </cols>
  <sheetData>
    <row r="1" spans="1:18" ht="18">
      <c r="A1" s="641">
        <v>16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</row>
    <row r="2" spans="1:18" ht="15">
      <c r="A2" s="128" t="s">
        <v>89</v>
      </c>
      <c r="B2" s="129"/>
      <c r="C2" s="129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19.5" customHeight="1">
      <c r="A3" s="128"/>
      <c r="B3" s="129"/>
      <c r="C3" s="129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ht="26.2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25" ht="19.5" customHeight="1">
      <c r="A5" s="642" t="s">
        <v>123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131"/>
      <c r="T5" s="132"/>
      <c r="U5" s="132"/>
      <c r="V5" s="132"/>
      <c r="W5" s="132"/>
      <c r="X5" s="132"/>
      <c r="Y5" s="132"/>
    </row>
    <row r="6" spans="1:25" ht="16.5" customHeight="1">
      <c r="A6" s="643" t="s">
        <v>124</v>
      </c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 s="131"/>
      <c r="T6" s="132"/>
      <c r="U6" s="132"/>
      <c r="V6" s="132"/>
      <c r="W6" s="132"/>
      <c r="X6" s="132"/>
      <c r="Y6" s="132"/>
    </row>
    <row r="7" spans="1:25" ht="6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1"/>
      <c r="T7" s="132"/>
      <c r="U7" s="132"/>
      <c r="V7" s="132"/>
      <c r="W7" s="132"/>
      <c r="X7" s="132"/>
      <c r="Y7" s="132"/>
    </row>
    <row r="8" spans="1:25" ht="16.5" customHeight="1" thickBo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644" t="s">
        <v>125</v>
      </c>
      <c r="Q8" s="644"/>
      <c r="R8" s="644"/>
      <c r="S8" s="131"/>
      <c r="T8" s="132"/>
      <c r="U8" s="132"/>
      <c r="V8" s="132"/>
      <c r="W8" s="132"/>
      <c r="X8" s="132"/>
      <c r="Y8" s="132"/>
    </row>
    <row r="9" spans="1:18" ht="24.75" customHeight="1" thickTop="1">
      <c r="A9" s="619" t="s">
        <v>126</v>
      </c>
      <c r="B9" s="620"/>
      <c r="C9" s="645" t="s">
        <v>127</v>
      </c>
      <c r="D9" s="647" t="s">
        <v>128</v>
      </c>
      <c r="E9" s="645"/>
      <c r="F9" s="647" t="s">
        <v>129</v>
      </c>
      <c r="G9" s="648"/>
      <c r="H9" s="648"/>
      <c r="I9" s="645"/>
      <c r="J9" s="649" t="s">
        <v>130</v>
      </c>
      <c r="K9" s="650"/>
      <c r="L9" s="647" t="s">
        <v>131</v>
      </c>
      <c r="M9" s="648"/>
      <c r="N9" s="648"/>
      <c r="O9" s="651"/>
      <c r="P9" s="645"/>
      <c r="Q9" s="637" t="s">
        <v>132</v>
      </c>
      <c r="R9" s="639" t="s">
        <v>80</v>
      </c>
    </row>
    <row r="10" spans="1:18" ht="34.5" customHeight="1" thickBot="1">
      <c r="A10" s="623"/>
      <c r="B10" s="624"/>
      <c r="C10" s="646"/>
      <c r="D10" s="135" t="s">
        <v>93</v>
      </c>
      <c r="E10" s="136" t="s">
        <v>94</v>
      </c>
      <c r="F10" s="137" t="s">
        <v>133</v>
      </c>
      <c r="G10" s="138" t="s">
        <v>134</v>
      </c>
      <c r="H10" s="138" t="s">
        <v>135</v>
      </c>
      <c r="I10" s="139" t="s">
        <v>136</v>
      </c>
      <c r="J10" s="140" t="s">
        <v>137</v>
      </c>
      <c r="K10" s="139" t="s">
        <v>138</v>
      </c>
      <c r="L10" s="137" t="s">
        <v>139</v>
      </c>
      <c r="M10" s="138" t="s">
        <v>140</v>
      </c>
      <c r="N10" s="138" t="s">
        <v>141</v>
      </c>
      <c r="O10" s="141" t="s">
        <v>142</v>
      </c>
      <c r="P10" s="142" t="s">
        <v>143</v>
      </c>
      <c r="Q10" s="638"/>
      <c r="R10" s="640"/>
    </row>
    <row r="11" spans="1:18" ht="16.5" customHeight="1" thickTop="1">
      <c r="A11" s="621" t="s">
        <v>144</v>
      </c>
      <c r="B11" s="622"/>
      <c r="C11" s="143" t="s">
        <v>144</v>
      </c>
      <c r="D11" s="144">
        <v>14511</v>
      </c>
      <c r="E11" s="145" t="s">
        <v>62</v>
      </c>
      <c r="F11" s="144">
        <v>3037</v>
      </c>
      <c r="G11" s="146" t="s">
        <v>62</v>
      </c>
      <c r="H11" s="146" t="s">
        <v>62</v>
      </c>
      <c r="I11" s="147" t="s">
        <v>62</v>
      </c>
      <c r="J11" s="148" t="s">
        <v>62</v>
      </c>
      <c r="K11" s="147" t="s">
        <v>62</v>
      </c>
      <c r="L11" s="149" t="s">
        <v>62</v>
      </c>
      <c r="M11" s="150" t="s">
        <v>62</v>
      </c>
      <c r="N11" s="150" t="s">
        <v>62</v>
      </c>
      <c r="O11" s="151" t="s">
        <v>62</v>
      </c>
      <c r="P11" s="147" t="s">
        <v>62</v>
      </c>
      <c r="Q11" s="152">
        <v>1486</v>
      </c>
      <c r="R11" s="152">
        <f>SUM(D11:Q11)</f>
        <v>19034</v>
      </c>
    </row>
    <row r="12" spans="1:18" ht="16.5" customHeight="1">
      <c r="A12" s="621"/>
      <c r="B12" s="622"/>
      <c r="C12" s="143" t="s">
        <v>145</v>
      </c>
      <c r="D12" s="153" t="s">
        <v>62</v>
      </c>
      <c r="E12" s="154" t="s">
        <v>62</v>
      </c>
      <c r="F12" s="153">
        <v>34441</v>
      </c>
      <c r="G12" s="146" t="s">
        <v>62</v>
      </c>
      <c r="H12" s="146" t="s">
        <v>62</v>
      </c>
      <c r="I12" s="147" t="s">
        <v>62</v>
      </c>
      <c r="J12" s="148" t="s">
        <v>62</v>
      </c>
      <c r="K12" s="147" t="s">
        <v>62</v>
      </c>
      <c r="L12" s="149" t="s">
        <v>62</v>
      </c>
      <c r="M12" s="146" t="s">
        <v>62</v>
      </c>
      <c r="N12" s="146" t="s">
        <v>62</v>
      </c>
      <c r="O12" s="151" t="s">
        <v>62</v>
      </c>
      <c r="P12" s="147" t="s">
        <v>62</v>
      </c>
      <c r="Q12" s="155">
        <v>4880</v>
      </c>
      <c r="R12" s="152">
        <f>SUM(D12:Q12)</f>
        <v>39321</v>
      </c>
    </row>
    <row r="13" spans="1:18" ht="16.5" customHeight="1" thickBot="1">
      <c r="A13" s="623"/>
      <c r="B13" s="624"/>
      <c r="C13" s="143" t="s">
        <v>146</v>
      </c>
      <c r="D13" s="153" t="s">
        <v>62</v>
      </c>
      <c r="E13" s="154" t="s">
        <v>62</v>
      </c>
      <c r="F13" s="156" t="s">
        <v>62</v>
      </c>
      <c r="G13" s="146" t="s">
        <v>62</v>
      </c>
      <c r="H13" s="146" t="s">
        <v>62</v>
      </c>
      <c r="I13" s="147" t="s">
        <v>62</v>
      </c>
      <c r="J13" s="148" t="s">
        <v>62</v>
      </c>
      <c r="K13" s="147" t="s">
        <v>62</v>
      </c>
      <c r="L13" s="149" t="s">
        <v>62</v>
      </c>
      <c r="M13" s="146" t="s">
        <v>62</v>
      </c>
      <c r="N13" s="146" t="s">
        <v>62</v>
      </c>
      <c r="O13" s="151" t="s">
        <v>62</v>
      </c>
      <c r="P13" s="147" t="s">
        <v>62</v>
      </c>
      <c r="Q13" s="155">
        <v>7580</v>
      </c>
      <c r="R13" s="152">
        <f>SUM(D13:Q13)</f>
        <v>7580</v>
      </c>
    </row>
    <row r="14" spans="1:19" s="165" customFormat="1" ht="16.5" customHeight="1" thickBot="1" thickTop="1">
      <c r="A14" s="625" t="s">
        <v>147</v>
      </c>
      <c r="B14" s="626"/>
      <c r="C14" s="627"/>
      <c r="D14" s="157">
        <f>SUM(D11:D13)</f>
        <v>14511</v>
      </c>
      <c r="E14" s="158" t="s">
        <v>62</v>
      </c>
      <c r="F14" s="157">
        <f>SUM(F11:F13)</f>
        <v>37478</v>
      </c>
      <c r="G14" s="159" t="s">
        <v>62</v>
      </c>
      <c r="H14" s="159" t="s">
        <v>62</v>
      </c>
      <c r="I14" s="160" t="s">
        <v>62</v>
      </c>
      <c r="J14" s="161" t="s">
        <v>62</v>
      </c>
      <c r="K14" s="160" t="s">
        <v>62</v>
      </c>
      <c r="L14" s="162" t="s">
        <v>62</v>
      </c>
      <c r="M14" s="159" t="s">
        <v>62</v>
      </c>
      <c r="N14" s="159" t="s">
        <v>62</v>
      </c>
      <c r="O14" s="158" t="s">
        <v>62</v>
      </c>
      <c r="P14" s="160" t="s">
        <v>62</v>
      </c>
      <c r="Q14" s="157">
        <f>SUM(Q11:Q13)</f>
        <v>13946</v>
      </c>
      <c r="R14" s="163">
        <f>SUM(R11:R13)</f>
        <v>65935</v>
      </c>
      <c r="S14" s="164"/>
    </row>
    <row r="15" spans="1:18" ht="16.5" customHeight="1" thickTop="1">
      <c r="A15" s="628" t="s">
        <v>148</v>
      </c>
      <c r="B15" s="629"/>
      <c r="C15" s="143" t="s">
        <v>149</v>
      </c>
      <c r="D15" s="166">
        <v>1684</v>
      </c>
      <c r="E15" s="167" t="s">
        <v>62</v>
      </c>
      <c r="F15" s="168" t="s">
        <v>62</v>
      </c>
      <c r="G15" s="169">
        <v>53909</v>
      </c>
      <c r="H15" s="146" t="s">
        <v>62</v>
      </c>
      <c r="I15" s="147" t="s">
        <v>62</v>
      </c>
      <c r="J15" s="148" t="s">
        <v>62</v>
      </c>
      <c r="K15" s="147" t="s">
        <v>62</v>
      </c>
      <c r="L15" s="149" t="s">
        <v>62</v>
      </c>
      <c r="M15" s="146" t="s">
        <v>62</v>
      </c>
      <c r="N15" s="146" t="s">
        <v>62</v>
      </c>
      <c r="O15" s="170" t="s">
        <v>62</v>
      </c>
      <c r="P15" s="147" t="s">
        <v>62</v>
      </c>
      <c r="Q15" s="155">
        <v>4369</v>
      </c>
      <c r="R15" s="152">
        <f>SUM(D15:Q15)</f>
        <v>59962</v>
      </c>
    </row>
    <row r="16" spans="1:21" ht="16.5" customHeight="1">
      <c r="A16" s="630"/>
      <c r="B16" s="631"/>
      <c r="C16" s="143" t="s">
        <v>150</v>
      </c>
      <c r="D16" s="153" t="s">
        <v>62</v>
      </c>
      <c r="E16" s="167" t="s">
        <v>62</v>
      </c>
      <c r="F16" s="168" t="s">
        <v>62</v>
      </c>
      <c r="G16" s="146" t="s">
        <v>62</v>
      </c>
      <c r="H16" s="146" t="s">
        <v>62</v>
      </c>
      <c r="I16" s="147" t="s">
        <v>62</v>
      </c>
      <c r="J16" s="148" t="s">
        <v>62</v>
      </c>
      <c r="K16" s="147" t="s">
        <v>62</v>
      </c>
      <c r="L16" s="149" t="s">
        <v>62</v>
      </c>
      <c r="M16" s="146" t="s">
        <v>62</v>
      </c>
      <c r="N16" s="146" t="s">
        <v>62</v>
      </c>
      <c r="O16" s="170" t="s">
        <v>62</v>
      </c>
      <c r="P16" s="147" t="s">
        <v>62</v>
      </c>
      <c r="Q16" s="155">
        <v>4708</v>
      </c>
      <c r="R16" s="152">
        <f>SUM(D16:Q16)</f>
        <v>4708</v>
      </c>
      <c r="U16" s="171"/>
    </row>
    <row r="17" spans="1:18" ht="12.75">
      <c r="A17" s="630"/>
      <c r="B17" s="631"/>
      <c r="C17" s="143" t="s">
        <v>151</v>
      </c>
      <c r="D17" s="153" t="s">
        <v>62</v>
      </c>
      <c r="E17" s="167" t="s">
        <v>62</v>
      </c>
      <c r="F17" s="168" t="s">
        <v>62</v>
      </c>
      <c r="G17" s="146" t="s">
        <v>62</v>
      </c>
      <c r="H17" s="146" t="s">
        <v>62</v>
      </c>
      <c r="I17" s="147" t="s">
        <v>62</v>
      </c>
      <c r="J17" s="148" t="s">
        <v>62</v>
      </c>
      <c r="K17" s="147" t="s">
        <v>62</v>
      </c>
      <c r="L17" s="149" t="s">
        <v>62</v>
      </c>
      <c r="M17" s="146" t="s">
        <v>62</v>
      </c>
      <c r="N17" s="146" t="s">
        <v>62</v>
      </c>
      <c r="O17" s="170" t="s">
        <v>62</v>
      </c>
      <c r="P17" s="147" t="s">
        <v>62</v>
      </c>
      <c r="Q17" s="155">
        <v>15378</v>
      </c>
      <c r="R17" s="152">
        <f>SUM(D17:Q17)</f>
        <v>15378</v>
      </c>
    </row>
    <row r="18" spans="1:18" ht="13.5" thickBot="1">
      <c r="A18" s="632"/>
      <c r="B18" s="633"/>
      <c r="C18" s="143" t="s">
        <v>152</v>
      </c>
      <c r="D18" s="153" t="s">
        <v>62</v>
      </c>
      <c r="E18" s="167" t="s">
        <v>62</v>
      </c>
      <c r="F18" s="168" t="s">
        <v>62</v>
      </c>
      <c r="G18" s="172" t="s">
        <v>62</v>
      </c>
      <c r="H18" s="146" t="s">
        <v>62</v>
      </c>
      <c r="I18" s="147" t="s">
        <v>62</v>
      </c>
      <c r="J18" s="148" t="s">
        <v>62</v>
      </c>
      <c r="K18" s="147" t="s">
        <v>62</v>
      </c>
      <c r="L18" s="149" t="s">
        <v>62</v>
      </c>
      <c r="M18" s="146" t="s">
        <v>62</v>
      </c>
      <c r="N18" s="146" t="s">
        <v>62</v>
      </c>
      <c r="O18" s="170" t="s">
        <v>62</v>
      </c>
      <c r="P18" s="147" t="s">
        <v>62</v>
      </c>
      <c r="Q18" s="155">
        <f>3300+2912</f>
        <v>6212</v>
      </c>
      <c r="R18" s="152">
        <f>SUM(D18:Q18)</f>
        <v>6212</v>
      </c>
    </row>
    <row r="19" spans="1:19" s="165" customFormat="1" ht="16.5" thickBot="1" thickTop="1">
      <c r="A19" s="625" t="s">
        <v>147</v>
      </c>
      <c r="B19" s="626"/>
      <c r="C19" s="627"/>
      <c r="D19" s="157">
        <f>SUM(D15:D18)</f>
        <v>1684</v>
      </c>
      <c r="E19" s="158" t="s">
        <v>62</v>
      </c>
      <c r="F19" s="157" t="s">
        <v>62</v>
      </c>
      <c r="G19" s="159">
        <f>SUM(G15:G18)</f>
        <v>53909</v>
      </c>
      <c r="H19" s="159" t="s">
        <v>62</v>
      </c>
      <c r="I19" s="160" t="s">
        <v>62</v>
      </c>
      <c r="J19" s="161" t="s">
        <v>62</v>
      </c>
      <c r="K19" s="160" t="s">
        <v>62</v>
      </c>
      <c r="L19" s="162" t="s">
        <v>62</v>
      </c>
      <c r="M19" s="159" t="s">
        <v>62</v>
      </c>
      <c r="N19" s="159" t="s">
        <v>62</v>
      </c>
      <c r="O19" s="158" t="s">
        <v>62</v>
      </c>
      <c r="P19" s="160" t="s">
        <v>62</v>
      </c>
      <c r="Q19" s="157">
        <f>SUM(Q15:Q18)</f>
        <v>30667</v>
      </c>
      <c r="R19" s="163">
        <f>SUM(R15:R18)</f>
        <v>86260</v>
      </c>
      <c r="S19" s="164"/>
    </row>
    <row r="20" spans="1:18" ht="13.5" thickTop="1">
      <c r="A20" s="619" t="s">
        <v>153</v>
      </c>
      <c r="B20" s="620"/>
      <c r="C20" s="173" t="s">
        <v>154</v>
      </c>
      <c r="D20" s="153" t="s">
        <v>62</v>
      </c>
      <c r="E20" s="174">
        <f>14154+1676+2319+175</f>
        <v>18324</v>
      </c>
      <c r="F20" s="175" t="s">
        <v>62</v>
      </c>
      <c r="G20" s="146" t="s">
        <v>62</v>
      </c>
      <c r="H20" s="146" t="s">
        <v>62</v>
      </c>
      <c r="I20" s="147" t="s">
        <v>62</v>
      </c>
      <c r="J20" s="148" t="s">
        <v>62</v>
      </c>
      <c r="K20" s="147" t="s">
        <v>62</v>
      </c>
      <c r="L20" s="149" t="s">
        <v>62</v>
      </c>
      <c r="M20" s="146" t="s">
        <v>62</v>
      </c>
      <c r="N20" s="146" t="s">
        <v>62</v>
      </c>
      <c r="O20" s="170" t="s">
        <v>62</v>
      </c>
      <c r="P20" s="147" t="s">
        <v>62</v>
      </c>
      <c r="Q20" s="176" t="s">
        <v>62</v>
      </c>
      <c r="R20" s="152">
        <f>SUM(D20:Q20)</f>
        <v>18324</v>
      </c>
    </row>
    <row r="21" spans="1:18" ht="12.75">
      <c r="A21" s="621"/>
      <c r="B21" s="622"/>
      <c r="C21" s="143" t="s">
        <v>153</v>
      </c>
      <c r="D21" s="153" t="s">
        <v>62</v>
      </c>
      <c r="E21" s="177">
        <f>146+1626+7842+14036+747+2928+535+1084</f>
        <v>28944</v>
      </c>
      <c r="F21" s="175" t="s">
        <v>62</v>
      </c>
      <c r="G21" s="146" t="s">
        <v>62</v>
      </c>
      <c r="H21" s="146" t="s">
        <v>62</v>
      </c>
      <c r="I21" s="147" t="s">
        <v>62</v>
      </c>
      <c r="J21" s="148" t="s">
        <v>62</v>
      </c>
      <c r="K21" s="147" t="s">
        <v>62</v>
      </c>
      <c r="L21" s="149" t="s">
        <v>62</v>
      </c>
      <c r="M21" s="146" t="s">
        <v>62</v>
      </c>
      <c r="N21" s="146" t="s">
        <v>62</v>
      </c>
      <c r="O21" s="170" t="s">
        <v>62</v>
      </c>
      <c r="P21" s="147" t="s">
        <v>62</v>
      </c>
      <c r="Q21" s="176" t="s">
        <v>62</v>
      </c>
      <c r="R21" s="152">
        <f>SUM(D21:Q21)</f>
        <v>28944</v>
      </c>
    </row>
    <row r="22" spans="1:18" ht="13.5" thickBot="1">
      <c r="A22" s="623"/>
      <c r="B22" s="624"/>
      <c r="C22" s="143" t="s">
        <v>155</v>
      </c>
      <c r="D22" s="153" t="s">
        <v>62</v>
      </c>
      <c r="E22" s="177">
        <f>3201+111+152</f>
        <v>3464</v>
      </c>
      <c r="F22" s="175" t="s">
        <v>62</v>
      </c>
      <c r="G22" s="146" t="s">
        <v>62</v>
      </c>
      <c r="H22" s="146" t="s">
        <v>62</v>
      </c>
      <c r="I22" s="147" t="s">
        <v>62</v>
      </c>
      <c r="J22" s="148" t="s">
        <v>62</v>
      </c>
      <c r="K22" s="147" t="s">
        <v>62</v>
      </c>
      <c r="L22" s="149" t="s">
        <v>62</v>
      </c>
      <c r="M22" s="146" t="s">
        <v>62</v>
      </c>
      <c r="N22" s="146" t="s">
        <v>62</v>
      </c>
      <c r="O22" s="170" t="s">
        <v>62</v>
      </c>
      <c r="P22" s="147" t="s">
        <v>62</v>
      </c>
      <c r="Q22" s="176" t="s">
        <v>62</v>
      </c>
      <c r="R22" s="152">
        <f>SUM(D22:Q22)</f>
        <v>3464</v>
      </c>
    </row>
    <row r="23" spans="1:19" s="165" customFormat="1" ht="16.5" thickBot="1" thickTop="1">
      <c r="A23" s="625" t="s">
        <v>147</v>
      </c>
      <c r="B23" s="626"/>
      <c r="C23" s="627"/>
      <c r="D23" s="157" t="s">
        <v>62</v>
      </c>
      <c r="E23" s="178">
        <f>SUM(E20:E22)</f>
        <v>50732</v>
      </c>
      <c r="F23" s="157" t="s">
        <v>62</v>
      </c>
      <c r="G23" s="159" t="s">
        <v>62</v>
      </c>
      <c r="H23" s="159" t="s">
        <v>62</v>
      </c>
      <c r="I23" s="160" t="s">
        <v>62</v>
      </c>
      <c r="J23" s="161" t="s">
        <v>62</v>
      </c>
      <c r="K23" s="160" t="s">
        <v>62</v>
      </c>
      <c r="L23" s="162" t="s">
        <v>62</v>
      </c>
      <c r="M23" s="159" t="s">
        <v>62</v>
      </c>
      <c r="N23" s="159" t="s">
        <v>62</v>
      </c>
      <c r="O23" s="158" t="s">
        <v>62</v>
      </c>
      <c r="P23" s="160" t="s">
        <v>62</v>
      </c>
      <c r="Q23" s="163" t="s">
        <v>62</v>
      </c>
      <c r="R23" s="179">
        <f>SUM(R20:R22)</f>
        <v>50732</v>
      </c>
      <c r="S23" s="164"/>
    </row>
    <row r="24" spans="1:18" ht="13.5" thickTop="1">
      <c r="A24" s="619" t="s">
        <v>156</v>
      </c>
      <c r="B24" s="620"/>
      <c r="C24" s="143" t="s">
        <v>157</v>
      </c>
      <c r="D24" s="166">
        <f>12300+369</f>
        <v>12669</v>
      </c>
      <c r="E24" s="167" t="s">
        <v>62</v>
      </c>
      <c r="F24" s="175" t="s">
        <v>62</v>
      </c>
      <c r="G24" s="146" t="s">
        <v>62</v>
      </c>
      <c r="H24" s="146" t="s">
        <v>62</v>
      </c>
      <c r="I24" s="180">
        <v>5292</v>
      </c>
      <c r="J24" s="148" t="s">
        <v>62</v>
      </c>
      <c r="K24" s="147" t="s">
        <v>62</v>
      </c>
      <c r="L24" s="149" t="s">
        <v>62</v>
      </c>
      <c r="M24" s="146" t="s">
        <v>62</v>
      </c>
      <c r="N24" s="146" t="s">
        <v>62</v>
      </c>
      <c r="O24" s="170" t="s">
        <v>62</v>
      </c>
      <c r="P24" s="147" t="s">
        <v>62</v>
      </c>
      <c r="Q24" s="155" t="s">
        <v>62</v>
      </c>
      <c r="R24" s="152">
        <f>SUM(D24:Q24)</f>
        <v>17961</v>
      </c>
    </row>
    <row r="25" spans="1:18" ht="12.75">
      <c r="A25" s="621"/>
      <c r="B25" s="622"/>
      <c r="C25" s="143" t="s">
        <v>158</v>
      </c>
      <c r="D25" s="175">
        <f>4154+7295</f>
        <v>11449</v>
      </c>
      <c r="E25" s="154" t="s">
        <v>62</v>
      </c>
      <c r="F25" s="175" t="s">
        <v>62</v>
      </c>
      <c r="G25" s="146" t="s">
        <v>62</v>
      </c>
      <c r="H25" s="181">
        <v>9619</v>
      </c>
      <c r="I25" s="147" t="s">
        <v>62</v>
      </c>
      <c r="J25" s="148" t="s">
        <v>62</v>
      </c>
      <c r="K25" s="147" t="s">
        <v>62</v>
      </c>
      <c r="L25" s="149" t="s">
        <v>62</v>
      </c>
      <c r="M25" s="146" t="s">
        <v>62</v>
      </c>
      <c r="N25" s="146" t="s">
        <v>62</v>
      </c>
      <c r="O25" s="170" t="s">
        <v>62</v>
      </c>
      <c r="P25" s="147" t="s">
        <v>62</v>
      </c>
      <c r="Q25" s="155">
        <v>2105</v>
      </c>
      <c r="R25" s="152">
        <f>SUM(D25:Q25)</f>
        <v>23173</v>
      </c>
    </row>
    <row r="26" spans="1:18" ht="13.5" thickBot="1">
      <c r="A26" s="623"/>
      <c r="B26" s="624"/>
      <c r="C26" s="143" t="s">
        <v>159</v>
      </c>
      <c r="D26" s="166">
        <v>828</v>
      </c>
      <c r="E26" s="167" t="s">
        <v>62</v>
      </c>
      <c r="F26" s="175" t="s">
        <v>62</v>
      </c>
      <c r="G26" s="146" t="s">
        <v>62</v>
      </c>
      <c r="H26" s="146" t="s">
        <v>62</v>
      </c>
      <c r="I26" s="182" t="s">
        <v>62</v>
      </c>
      <c r="J26" s="148" t="s">
        <v>62</v>
      </c>
      <c r="K26" s="147" t="s">
        <v>62</v>
      </c>
      <c r="L26" s="149" t="s">
        <v>62</v>
      </c>
      <c r="M26" s="146" t="s">
        <v>62</v>
      </c>
      <c r="N26" s="146" t="s">
        <v>62</v>
      </c>
      <c r="O26" s="170" t="s">
        <v>62</v>
      </c>
      <c r="P26" s="147" t="s">
        <v>62</v>
      </c>
      <c r="Q26" s="155" t="s">
        <v>62</v>
      </c>
      <c r="R26" s="152">
        <f>SUM(D26:Q26)</f>
        <v>828</v>
      </c>
    </row>
    <row r="27" spans="1:19" s="165" customFormat="1" ht="16.5" thickBot="1" thickTop="1">
      <c r="A27" s="625" t="s">
        <v>147</v>
      </c>
      <c r="B27" s="626"/>
      <c r="C27" s="627"/>
      <c r="D27" s="183">
        <f>SUM(D24:D26)</f>
        <v>24946</v>
      </c>
      <c r="E27" s="184" t="s">
        <v>62</v>
      </c>
      <c r="F27" s="157" t="s">
        <v>62</v>
      </c>
      <c r="G27" s="159" t="s">
        <v>62</v>
      </c>
      <c r="H27" s="185">
        <f>SUM(H24:H26)</f>
        <v>9619</v>
      </c>
      <c r="I27" s="186">
        <f>SUM(I24:I26)</f>
        <v>5292</v>
      </c>
      <c r="J27" s="161" t="s">
        <v>62</v>
      </c>
      <c r="K27" s="160" t="s">
        <v>62</v>
      </c>
      <c r="L27" s="162" t="s">
        <v>62</v>
      </c>
      <c r="M27" s="159" t="s">
        <v>62</v>
      </c>
      <c r="N27" s="159" t="s">
        <v>62</v>
      </c>
      <c r="O27" s="158" t="s">
        <v>62</v>
      </c>
      <c r="P27" s="160" t="s">
        <v>62</v>
      </c>
      <c r="Q27" s="183">
        <f>SUM(Q24:Q26)</f>
        <v>2105</v>
      </c>
      <c r="R27" s="179">
        <f>SUM(R24:R26)</f>
        <v>41962</v>
      </c>
      <c r="S27" s="164"/>
    </row>
    <row r="28" spans="1:18" ht="13.5" thickTop="1">
      <c r="A28" s="619" t="s">
        <v>160</v>
      </c>
      <c r="B28" s="620"/>
      <c r="C28" s="173" t="s">
        <v>161</v>
      </c>
      <c r="D28" s="153" t="s">
        <v>62</v>
      </c>
      <c r="E28" s="167" t="s">
        <v>62</v>
      </c>
      <c r="F28" s="175" t="s">
        <v>62</v>
      </c>
      <c r="G28" s="146" t="s">
        <v>62</v>
      </c>
      <c r="H28" s="146" t="s">
        <v>62</v>
      </c>
      <c r="I28" s="187" t="s">
        <v>62</v>
      </c>
      <c r="J28" s="148" t="s">
        <v>62</v>
      </c>
      <c r="K28" s="147" t="s">
        <v>62</v>
      </c>
      <c r="L28" s="149" t="s">
        <v>62</v>
      </c>
      <c r="M28" s="146" t="s">
        <v>62</v>
      </c>
      <c r="N28" s="146" t="s">
        <v>62</v>
      </c>
      <c r="O28" s="170" t="s">
        <v>62</v>
      </c>
      <c r="P28" s="147" t="s">
        <v>62</v>
      </c>
      <c r="Q28" s="155">
        <v>2508</v>
      </c>
      <c r="R28" s="152">
        <f>SUM(D28:Q28)</f>
        <v>2508</v>
      </c>
    </row>
    <row r="29" spans="1:18" ht="12.75">
      <c r="A29" s="621"/>
      <c r="B29" s="622"/>
      <c r="C29" s="143" t="s">
        <v>162</v>
      </c>
      <c r="D29" s="153" t="s">
        <v>62</v>
      </c>
      <c r="E29" s="154" t="s">
        <v>62</v>
      </c>
      <c r="F29" s="175" t="s">
        <v>62</v>
      </c>
      <c r="G29" s="146" t="s">
        <v>62</v>
      </c>
      <c r="H29" s="146" t="s">
        <v>62</v>
      </c>
      <c r="I29" s="187" t="s">
        <v>62</v>
      </c>
      <c r="J29" s="148" t="s">
        <v>62</v>
      </c>
      <c r="K29" s="147" t="s">
        <v>62</v>
      </c>
      <c r="L29" s="149" t="s">
        <v>62</v>
      </c>
      <c r="M29" s="146" t="s">
        <v>62</v>
      </c>
      <c r="N29" s="146" t="s">
        <v>62</v>
      </c>
      <c r="O29" s="188" t="s">
        <v>62</v>
      </c>
      <c r="P29" s="147" t="s">
        <v>62</v>
      </c>
      <c r="Q29" s="189">
        <v>2729</v>
      </c>
      <c r="R29" s="152">
        <f>SUM(D29:Q29)</f>
        <v>2729</v>
      </c>
    </row>
    <row r="30" spans="1:18" ht="13.5" thickBot="1">
      <c r="A30" s="623"/>
      <c r="B30" s="624"/>
      <c r="C30" s="143" t="s">
        <v>160</v>
      </c>
      <c r="D30" s="153" t="s">
        <v>62</v>
      </c>
      <c r="E30" s="154" t="s">
        <v>62</v>
      </c>
      <c r="F30" s="175" t="s">
        <v>62</v>
      </c>
      <c r="G30" s="146" t="s">
        <v>62</v>
      </c>
      <c r="H30" s="146" t="s">
        <v>62</v>
      </c>
      <c r="I30" s="187" t="s">
        <v>62</v>
      </c>
      <c r="J30" s="148" t="s">
        <v>62</v>
      </c>
      <c r="K30" s="147" t="s">
        <v>62</v>
      </c>
      <c r="L30" s="149" t="s">
        <v>62</v>
      </c>
      <c r="M30" s="146" t="s">
        <v>62</v>
      </c>
      <c r="N30" s="181">
        <v>30571</v>
      </c>
      <c r="O30" s="170">
        <v>4045</v>
      </c>
      <c r="P30" s="147" t="s">
        <v>62</v>
      </c>
      <c r="Q30" s="190">
        <v>556</v>
      </c>
      <c r="R30" s="152">
        <f>SUM(D30:Q30)</f>
        <v>35172</v>
      </c>
    </row>
    <row r="31" spans="1:19" s="165" customFormat="1" ht="16.5" thickBot="1" thickTop="1">
      <c r="A31" s="625" t="s">
        <v>147</v>
      </c>
      <c r="B31" s="626"/>
      <c r="C31" s="627"/>
      <c r="D31" s="157" t="s">
        <v>62</v>
      </c>
      <c r="E31" s="184" t="s">
        <v>62</v>
      </c>
      <c r="F31" s="157" t="s">
        <v>62</v>
      </c>
      <c r="G31" s="159" t="s">
        <v>62</v>
      </c>
      <c r="H31" s="159" t="s">
        <v>62</v>
      </c>
      <c r="I31" s="160" t="s">
        <v>62</v>
      </c>
      <c r="J31" s="161" t="s">
        <v>62</v>
      </c>
      <c r="K31" s="160" t="s">
        <v>62</v>
      </c>
      <c r="L31" s="162" t="s">
        <v>62</v>
      </c>
      <c r="M31" s="159" t="s">
        <v>62</v>
      </c>
      <c r="N31" s="159">
        <f>SUM(N28:N30)</f>
        <v>30571</v>
      </c>
      <c r="O31" s="158">
        <f>SUM(O28:O30)</f>
        <v>4045</v>
      </c>
      <c r="P31" s="160" t="s">
        <v>62</v>
      </c>
      <c r="Q31" s="163">
        <f>SUM(Q28:Q30)</f>
        <v>5793</v>
      </c>
      <c r="R31" s="179">
        <f>SUM(R28:R30)</f>
        <v>40409</v>
      </c>
      <c r="S31" s="164"/>
    </row>
    <row r="32" spans="1:18" ht="13.5" thickTop="1">
      <c r="A32" s="619" t="s">
        <v>163</v>
      </c>
      <c r="B32" s="620"/>
      <c r="C32" s="143" t="s">
        <v>164</v>
      </c>
      <c r="D32" s="166">
        <v>14511</v>
      </c>
      <c r="E32" s="167" t="s">
        <v>62</v>
      </c>
      <c r="F32" s="175">
        <v>2379</v>
      </c>
      <c r="G32" s="146" t="s">
        <v>62</v>
      </c>
      <c r="H32" s="146" t="s">
        <v>62</v>
      </c>
      <c r="I32" s="147" t="s">
        <v>62</v>
      </c>
      <c r="J32" s="191">
        <v>152</v>
      </c>
      <c r="K32" s="147" t="s">
        <v>62</v>
      </c>
      <c r="L32" s="192" t="s">
        <v>62</v>
      </c>
      <c r="M32" s="146" t="s">
        <v>62</v>
      </c>
      <c r="N32" s="146" t="s">
        <v>62</v>
      </c>
      <c r="O32" s="170" t="s">
        <v>62</v>
      </c>
      <c r="P32" s="193" t="s">
        <v>62</v>
      </c>
      <c r="Q32" s="155" t="s">
        <v>62</v>
      </c>
      <c r="R32" s="152">
        <f>SUM(D32:Q32)</f>
        <v>17042</v>
      </c>
    </row>
    <row r="33" spans="1:18" ht="12.75">
      <c r="A33" s="621"/>
      <c r="B33" s="622"/>
      <c r="C33" s="143" t="s">
        <v>165</v>
      </c>
      <c r="D33" s="166">
        <v>1069</v>
      </c>
      <c r="E33" s="154" t="s">
        <v>62</v>
      </c>
      <c r="F33" s="175" t="s">
        <v>62</v>
      </c>
      <c r="G33" s="146" t="s">
        <v>62</v>
      </c>
      <c r="H33" s="146" t="s">
        <v>62</v>
      </c>
      <c r="I33" s="147" t="s">
        <v>62</v>
      </c>
      <c r="J33" s="194" t="s">
        <v>62</v>
      </c>
      <c r="K33" s="195">
        <v>3534</v>
      </c>
      <c r="L33" s="192" t="s">
        <v>62</v>
      </c>
      <c r="M33" s="146" t="s">
        <v>62</v>
      </c>
      <c r="N33" s="146" t="s">
        <v>62</v>
      </c>
      <c r="O33" s="170" t="s">
        <v>62</v>
      </c>
      <c r="P33" s="193" t="s">
        <v>62</v>
      </c>
      <c r="Q33" s="155" t="s">
        <v>62</v>
      </c>
      <c r="R33" s="152">
        <f>SUM(D33:Q33)</f>
        <v>4603</v>
      </c>
    </row>
    <row r="34" spans="1:18" ht="13.5" thickBot="1">
      <c r="A34" s="623"/>
      <c r="B34" s="624"/>
      <c r="C34" s="143" t="s">
        <v>166</v>
      </c>
      <c r="D34" s="153" t="s">
        <v>62</v>
      </c>
      <c r="E34" s="154" t="s">
        <v>62</v>
      </c>
      <c r="F34" s="175" t="s">
        <v>62</v>
      </c>
      <c r="G34" s="146" t="s">
        <v>62</v>
      </c>
      <c r="H34" s="146" t="s">
        <v>62</v>
      </c>
      <c r="I34" s="147" t="s">
        <v>62</v>
      </c>
      <c r="J34" s="196" t="s">
        <v>62</v>
      </c>
      <c r="K34" s="187" t="s">
        <v>62</v>
      </c>
      <c r="L34" s="197" t="s">
        <v>62</v>
      </c>
      <c r="M34" s="146" t="s">
        <v>62</v>
      </c>
      <c r="N34" s="146" t="s">
        <v>62</v>
      </c>
      <c r="O34" s="170" t="s">
        <v>62</v>
      </c>
      <c r="P34" s="180">
        <v>6289</v>
      </c>
      <c r="Q34" s="155">
        <f>2983+800</f>
        <v>3783</v>
      </c>
      <c r="R34" s="152">
        <f>SUM(D34:Q34)</f>
        <v>10072</v>
      </c>
    </row>
    <row r="35" spans="1:19" s="165" customFormat="1" ht="16.5" thickBot="1" thickTop="1">
      <c r="A35" s="625" t="s">
        <v>147</v>
      </c>
      <c r="B35" s="626"/>
      <c r="C35" s="627"/>
      <c r="D35" s="157">
        <f>SUM(D32:D34)</f>
        <v>15580</v>
      </c>
      <c r="E35" s="184" t="s">
        <v>62</v>
      </c>
      <c r="F35" s="157">
        <f>SUM(F32:F34)</f>
        <v>2379</v>
      </c>
      <c r="G35" s="159" t="s">
        <v>62</v>
      </c>
      <c r="H35" s="159" t="s">
        <v>62</v>
      </c>
      <c r="I35" s="160" t="s">
        <v>62</v>
      </c>
      <c r="J35" s="161">
        <f>SUM(J32:J34)</f>
        <v>152</v>
      </c>
      <c r="K35" s="160">
        <f>SUM(K32:K34)</f>
        <v>3534</v>
      </c>
      <c r="L35" s="162" t="s">
        <v>62</v>
      </c>
      <c r="M35" s="159" t="s">
        <v>62</v>
      </c>
      <c r="N35" s="159" t="s">
        <v>62</v>
      </c>
      <c r="O35" s="158" t="s">
        <v>62</v>
      </c>
      <c r="P35" s="160">
        <f>SUM(P32:P34)</f>
        <v>6289</v>
      </c>
      <c r="Q35" s="163">
        <f>SUM(Q32:Q34)</f>
        <v>3783</v>
      </c>
      <c r="R35" s="179">
        <f>SUM(R32:R34)</f>
        <v>31717</v>
      </c>
      <c r="S35" s="164"/>
    </row>
    <row r="36" spans="1:20" ht="13.5" thickTop="1">
      <c r="A36" s="628" t="s">
        <v>167</v>
      </c>
      <c r="B36" s="629"/>
      <c r="C36" s="173" t="s">
        <v>168</v>
      </c>
      <c r="D36" s="153" t="s">
        <v>62</v>
      </c>
      <c r="E36" s="177" t="s">
        <v>62</v>
      </c>
      <c r="F36" s="175" t="s">
        <v>62</v>
      </c>
      <c r="G36" s="146" t="s">
        <v>62</v>
      </c>
      <c r="H36" s="146" t="s">
        <v>62</v>
      </c>
      <c r="I36" s="147" t="s">
        <v>62</v>
      </c>
      <c r="J36" s="148" t="s">
        <v>62</v>
      </c>
      <c r="K36" s="187" t="s">
        <v>62</v>
      </c>
      <c r="L36" s="197" t="s">
        <v>62</v>
      </c>
      <c r="M36" s="198" t="s">
        <v>62</v>
      </c>
      <c r="N36" s="198" t="s">
        <v>62</v>
      </c>
      <c r="O36" s="170" t="s">
        <v>62</v>
      </c>
      <c r="P36" s="187" t="s">
        <v>62</v>
      </c>
      <c r="Q36" s="155">
        <v>3858</v>
      </c>
      <c r="R36" s="152">
        <f aca="true" t="shared" si="0" ref="R36:R42">SUM(D36:Q36)</f>
        <v>3858</v>
      </c>
      <c r="T36" s="171">
        <f>+Q36+Q37</f>
        <v>10781</v>
      </c>
    </row>
    <row r="37" spans="1:18" ht="12.75">
      <c r="A37" s="630"/>
      <c r="B37" s="631"/>
      <c r="C37" s="173" t="s">
        <v>169</v>
      </c>
      <c r="D37" s="153" t="s">
        <v>62</v>
      </c>
      <c r="E37" s="199" t="s">
        <v>62</v>
      </c>
      <c r="F37" s="175" t="s">
        <v>62</v>
      </c>
      <c r="G37" s="146" t="s">
        <v>62</v>
      </c>
      <c r="H37" s="146" t="s">
        <v>62</v>
      </c>
      <c r="I37" s="147" t="s">
        <v>62</v>
      </c>
      <c r="J37" s="148" t="s">
        <v>62</v>
      </c>
      <c r="K37" s="187" t="s">
        <v>62</v>
      </c>
      <c r="L37" s="197" t="s">
        <v>62</v>
      </c>
      <c r="M37" s="198" t="s">
        <v>62</v>
      </c>
      <c r="N37" s="198" t="s">
        <v>62</v>
      </c>
      <c r="O37" s="170" t="s">
        <v>62</v>
      </c>
      <c r="P37" s="187" t="s">
        <v>62</v>
      </c>
      <c r="Q37" s="155">
        <v>6923</v>
      </c>
      <c r="R37" s="152">
        <f t="shared" si="0"/>
        <v>6923</v>
      </c>
    </row>
    <row r="38" spans="1:18" ht="12.75">
      <c r="A38" s="630"/>
      <c r="B38" s="631"/>
      <c r="C38" s="173" t="s">
        <v>170</v>
      </c>
      <c r="D38" s="153" t="s">
        <v>62</v>
      </c>
      <c r="E38" s="199" t="s">
        <v>62</v>
      </c>
      <c r="F38" s="175" t="s">
        <v>62</v>
      </c>
      <c r="G38" s="146" t="s">
        <v>62</v>
      </c>
      <c r="H38" s="146" t="s">
        <v>62</v>
      </c>
      <c r="I38" s="147" t="s">
        <v>62</v>
      </c>
      <c r="J38" s="148" t="s">
        <v>62</v>
      </c>
      <c r="K38" s="187" t="s">
        <v>62</v>
      </c>
      <c r="L38" s="200">
        <v>3037</v>
      </c>
      <c r="M38" s="201">
        <v>1992</v>
      </c>
      <c r="N38" s="198" t="s">
        <v>62</v>
      </c>
      <c r="O38" s="170" t="s">
        <v>62</v>
      </c>
      <c r="P38" s="187" t="s">
        <v>62</v>
      </c>
      <c r="Q38" s="155">
        <v>3392</v>
      </c>
      <c r="R38" s="152">
        <f t="shared" si="0"/>
        <v>8421</v>
      </c>
    </row>
    <row r="39" spans="1:18" ht="12.75">
      <c r="A39" s="630"/>
      <c r="B39" s="631"/>
      <c r="C39" s="143" t="s">
        <v>171</v>
      </c>
      <c r="D39" s="153" t="s">
        <v>62</v>
      </c>
      <c r="E39" s="177" t="s">
        <v>62</v>
      </c>
      <c r="F39" s="175" t="s">
        <v>62</v>
      </c>
      <c r="G39" s="146" t="s">
        <v>62</v>
      </c>
      <c r="H39" s="146" t="s">
        <v>62</v>
      </c>
      <c r="I39" s="147" t="s">
        <v>62</v>
      </c>
      <c r="J39" s="148" t="s">
        <v>62</v>
      </c>
      <c r="K39" s="187" t="s">
        <v>62</v>
      </c>
      <c r="L39" s="197" t="s">
        <v>62</v>
      </c>
      <c r="M39" s="198" t="s">
        <v>62</v>
      </c>
      <c r="N39" s="198" t="s">
        <v>62</v>
      </c>
      <c r="O39" s="170" t="s">
        <v>62</v>
      </c>
      <c r="P39" s="187" t="s">
        <v>62</v>
      </c>
      <c r="Q39" s="155">
        <v>4419</v>
      </c>
      <c r="R39" s="152">
        <f t="shared" si="0"/>
        <v>4419</v>
      </c>
    </row>
    <row r="40" spans="1:18" ht="12.75">
      <c r="A40" s="630"/>
      <c r="B40" s="631"/>
      <c r="C40" s="143" t="s">
        <v>172</v>
      </c>
      <c r="D40" s="153" t="s">
        <v>62</v>
      </c>
      <c r="E40" s="199" t="s">
        <v>62</v>
      </c>
      <c r="F40" s="175" t="s">
        <v>62</v>
      </c>
      <c r="G40" s="146" t="s">
        <v>62</v>
      </c>
      <c r="H40" s="146" t="s">
        <v>62</v>
      </c>
      <c r="I40" s="147" t="s">
        <v>62</v>
      </c>
      <c r="J40" s="148" t="s">
        <v>62</v>
      </c>
      <c r="K40" s="187" t="s">
        <v>62</v>
      </c>
      <c r="L40" s="197" t="s">
        <v>62</v>
      </c>
      <c r="M40" s="198" t="s">
        <v>62</v>
      </c>
      <c r="N40" s="198" t="s">
        <v>62</v>
      </c>
      <c r="O40" s="170" t="s">
        <v>62</v>
      </c>
      <c r="P40" s="187" t="s">
        <v>62</v>
      </c>
      <c r="Q40" s="155">
        <v>5818</v>
      </c>
      <c r="R40" s="152">
        <f t="shared" si="0"/>
        <v>5818</v>
      </c>
    </row>
    <row r="41" spans="1:18" ht="12.75">
      <c r="A41" s="630"/>
      <c r="B41" s="631"/>
      <c r="C41" s="143" t="s">
        <v>173</v>
      </c>
      <c r="D41" s="153" t="s">
        <v>62</v>
      </c>
      <c r="E41" s="199" t="s">
        <v>62</v>
      </c>
      <c r="F41" s="175" t="s">
        <v>62</v>
      </c>
      <c r="G41" s="146" t="s">
        <v>62</v>
      </c>
      <c r="H41" s="146" t="s">
        <v>62</v>
      </c>
      <c r="I41" s="147" t="s">
        <v>62</v>
      </c>
      <c r="J41" s="148" t="s">
        <v>62</v>
      </c>
      <c r="K41" s="187" t="s">
        <v>62</v>
      </c>
      <c r="L41" s="197" t="s">
        <v>62</v>
      </c>
      <c r="M41" s="198" t="s">
        <v>62</v>
      </c>
      <c r="N41" s="198" t="s">
        <v>62</v>
      </c>
      <c r="O41" s="170" t="s">
        <v>62</v>
      </c>
      <c r="P41" s="187" t="s">
        <v>62</v>
      </c>
      <c r="Q41" s="155">
        <v>2834</v>
      </c>
      <c r="R41" s="152">
        <f t="shared" si="0"/>
        <v>2834</v>
      </c>
    </row>
    <row r="42" spans="1:18" ht="13.5" thickBot="1">
      <c r="A42" s="632"/>
      <c r="B42" s="633"/>
      <c r="C42" s="143" t="s">
        <v>174</v>
      </c>
      <c r="D42" s="153" t="s">
        <v>62</v>
      </c>
      <c r="E42" s="199" t="s">
        <v>62</v>
      </c>
      <c r="F42" s="175" t="s">
        <v>62</v>
      </c>
      <c r="G42" s="202" t="s">
        <v>62</v>
      </c>
      <c r="H42" s="146" t="s">
        <v>62</v>
      </c>
      <c r="I42" s="147" t="s">
        <v>62</v>
      </c>
      <c r="J42" s="148" t="s">
        <v>62</v>
      </c>
      <c r="K42" s="187" t="s">
        <v>62</v>
      </c>
      <c r="L42" s="197" t="s">
        <v>62</v>
      </c>
      <c r="M42" s="198" t="s">
        <v>62</v>
      </c>
      <c r="N42" s="198" t="s">
        <v>62</v>
      </c>
      <c r="O42" s="170" t="s">
        <v>62</v>
      </c>
      <c r="P42" s="187" t="s">
        <v>62</v>
      </c>
      <c r="Q42" s="155">
        <v>265</v>
      </c>
      <c r="R42" s="152">
        <f t="shared" si="0"/>
        <v>265</v>
      </c>
    </row>
    <row r="43" spans="1:19" s="165" customFormat="1" ht="16.5" thickBot="1" thickTop="1">
      <c r="A43" s="625" t="s">
        <v>147</v>
      </c>
      <c r="B43" s="626"/>
      <c r="C43" s="627"/>
      <c r="D43" s="203" t="s">
        <v>62</v>
      </c>
      <c r="E43" s="204" t="s">
        <v>62</v>
      </c>
      <c r="F43" s="205" t="s">
        <v>62</v>
      </c>
      <c r="G43" s="206" t="s">
        <v>62</v>
      </c>
      <c r="H43" s="207" t="s">
        <v>62</v>
      </c>
      <c r="I43" s="204" t="s">
        <v>62</v>
      </c>
      <c r="J43" s="203" t="s">
        <v>62</v>
      </c>
      <c r="K43" s="204" t="s">
        <v>62</v>
      </c>
      <c r="L43" s="205">
        <f>SUM(L36:L42)</f>
        <v>3037</v>
      </c>
      <c r="M43" s="207">
        <f>SUM(M36:M42)</f>
        <v>1992</v>
      </c>
      <c r="N43" s="207" t="s">
        <v>62</v>
      </c>
      <c r="O43" s="208" t="s">
        <v>62</v>
      </c>
      <c r="P43" s="209" t="s">
        <v>62</v>
      </c>
      <c r="Q43" s="203">
        <f>SUM(Q36:Q42)</f>
        <v>27509</v>
      </c>
      <c r="R43" s="210">
        <f>SUM(R36:R42)</f>
        <v>32538</v>
      </c>
      <c r="S43" s="211"/>
    </row>
    <row r="44" spans="1:19" ht="16.5" thickBot="1" thickTop="1">
      <c r="A44" s="634" t="s">
        <v>175</v>
      </c>
      <c r="B44" s="635"/>
      <c r="C44" s="636"/>
      <c r="D44" s="183">
        <f aca="true" t="shared" si="1" ref="D44:Q44">SUM(D43,D35,D31,D27,D23,D19,D14)</f>
        <v>56721</v>
      </c>
      <c r="E44" s="212">
        <f t="shared" si="1"/>
        <v>50732</v>
      </c>
      <c r="F44" s="183">
        <f t="shared" si="1"/>
        <v>39857</v>
      </c>
      <c r="G44" s="213">
        <f t="shared" si="1"/>
        <v>53909</v>
      </c>
      <c r="H44" s="185">
        <f t="shared" si="1"/>
        <v>9619</v>
      </c>
      <c r="I44" s="186">
        <f t="shared" si="1"/>
        <v>5292</v>
      </c>
      <c r="J44" s="183">
        <f t="shared" si="1"/>
        <v>152</v>
      </c>
      <c r="K44" s="186">
        <f t="shared" si="1"/>
        <v>3534</v>
      </c>
      <c r="L44" s="214">
        <f t="shared" si="1"/>
        <v>3037</v>
      </c>
      <c r="M44" s="185">
        <f t="shared" si="1"/>
        <v>1992</v>
      </c>
      <c r="N44" s="185">
        <f t="shared" si="1"/>
        <v>30571</v>
      </c>
      <c r="O44" s="161">
        <f t="shared" si="1"/>
        <v>4045</v>
      </c>
      <c r="P44" s="186">
        <f t="shared" si="1"/>
        <v>6289</v>
      </c>
      <c r="Q44" s="183">
        <f t="shared" si="1"/>
        <v>83803</v>
      </c>
      <c r="R44" s="215">
        <f>SUM(D44:Q44)</f>
        <v>349553</v>
      </c>
      <c r="S44" s="164"/>
    </row>
    <row r="45" spans="1:19" ht="12.75" thickTop="1">
      <c r="A45" s="216"/>
      <c r="B45" s="216"/>
      <c r="C45" s="216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8"/>
    </row>
    <row r="46" ht="12">
      <c r="P46" s="220"/>
    </row>
    <row r="47" ht="12">
      <c r="C47" s="221"/>
    </row>
    <row r="48" spans="3:18" ht="12">
      <c r="C48" s="216"/>
      <c r="Q48" s="220"/>
      <c r="R48" s="127"/>
    </row>
    <row r="60" ht="12">
      <c r="E60" s="375"/>
    </row>
  </sheetData>
  <sheetProtection/>
  <mergeCells count="27">
    <mergeCell ref="L9:P9"/>
    <mergeCell ref="A20:B22"/>
    <mergeCell ref="A23:C23"/>
    <mergeCell ref="A24:B26"/>
    <mergeCell ref="A27:C27"/>
    <mergeCell ref="A28:B30"/>
    <mergeCell ref="A1:R1"/>
    <mergeCell ref="A5:R5"/>
    <mergeCell ref="A6:R6"/>
    <mergeCell ref="P8:R8"/>
    <mergeCell ref="A9:B10"/>
    <mergeCell ref="Q9:Q10"/>
    <mergeCell ref="R9:R10"/>
    <mergeCell ref="A11:B13"/>
    <mergeCell ref="A14:C14"/>
    <mergeCell ref="A15:B18"/>
    <mergeCell ref="A19:C19"/>
    <mergeCell ref="C9:C10"/>
    <mergeCell ref="D9:E9"/>
    <mergeCell ref="F9:I9"/>
    <mergeCell ref="J9:K9"/>
    <mergeCell ref="A32:B34"/>
    <mergeCell ref="A35:C35"/>
    <mergeCell ref="A36:B42"/>
    <mergeCell ref="A43:C43"/>
    <mergeCell ref="A44:C44"/>
    <mergeCell ref="A31:C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="150" zoomScaleNormal="150" zoomScalePageLayoutView="0" workbookViewId="0" topLeftCell="A1">
      <selection activeCell="A1" sqref="A1"/>
      <selection activeCell="A1" sqref="A1:L1"/>
    </sheetView>
  </sheetViews>
  <sheetFormatPr defaultColWidth="9.140625" defaultRowHeight="12.75"/>
  <cols>
    <col min="1" max="1" width="2.00390625" style="128" customWidth="1"/>
    <col min="2" max="2" width="3.140625" style="128" customWidth="1"/>
    <col min="3" max="4" width="9.7109375" style="128" customWidth="1"/>
    <col min="5" max="7" width="1.7109375" style="128" customWidth="1"/>
    <col min="8" max="8" width="9.8515625" style="280" customWidth="1"/>
    <col min="9" max="9" width="8.421875" style="128" customWidth="1"/>
    <col min="10" max="10" width="9.00390625" style="128" customWidth="1"/>
    <col min="11" max="11" width="8.8515625" style="128" customWidth="1"/>
    <col min="12" max="12" width="12.28125" style="128" customWidth="1"/>
    <col min="13" max="13" width="13.57421875" style="428" bestFit="1" customWidth="1"/>
    <col min="14" max="14" width="10.8515625" style="429" bestFit="1" customWidth="1"/>
    <col min="15" max="16384" width="9.140625" style="223" customWidth="1"/>
  </cols>
  <sheetData>
    <row r="1" spans="1:12" ht="18">
      <c r="A1" s="689">
        <v>17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</row>
    <row r="2" spans="1:12" ht="15">
      <c r="A2" s="128" t="s">
        <v>89</v>
      </c>
      <c r="D2" s="132"/>
      <c r="E2" s="132"/>
      <c r="F2" s="132"/>
      <c r="G2" s="132"/>
      <c r="H2" s="382"/>
      <c r="I2" s="132"/>
      <c r="J2" s="132"/>
      <c r="K2" s="132"/>
      <c r="L2" s="132"/>
    </row>
    <row r="3" spans="4:12" ht="15">
      <c r="D3" s="132"/>
      <c r="E3" s="132"/>
      <c r="F3" s="132"/>
      <c r="G3" s="132"/>
      <c r="H3" s="382"/>
      <c r="I3" s="132"/>
      <c r="J3" s="132"/>
      <c r="K3" s="132"/>
      <c r="L3" s="132"/>
    </row>
    <row r="4" spans="4:12" ht="22.5" customHeight="1">
      <c r="D4" s="132"/>
      <c r="E4" s="132"/>
      <c r="F4" s="132"/>
      <c r="G4" s="132"/>
      <c r="H4" s="382"/>
      <c r="I4" s="132"/>
      <c r="J4" s="132"/>
      <c r="K4" s="132"/>
      <c r="L4" s="132"/>
    </row>
    <row r="5" spans="1:12" ht="23.25">
      <c r="A5" s="642" t="s">
        <v>176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</row>
    <row r="6" spans="1:12" ht="19.5" customHeight="1">
      <c r="A6" s="690" t="s">
        <v>177</v>
      </c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</row>
    <row r="7" spans="1:12" ht="19.5" customHeight="1" thickBot="1">
      <c r="A7" s="430"/>
      <c r="B7" s="430"/>
      <c r="C7" s="430"/>
      <c r="D7" s="430"/>
      <c r="E7" s="430"/>
      <c r="F7" s="430"/>
      <c r="G7" s="430"/>
      <c r="H7" s="430"/>
      <c r="I7" s="430"/>
      <c r="J7" s="431"/>
      <c r="K7" s="432"/>
      <c r="L7" s="432" t="s">
        <v>125</v>
      </c>
    </row>
    <row r="8" spans="1:14" s="222" customFormat="1" ht="21.75" customHeight="1" thickTop="1">
      <c r="A8" s="647" t="s">
        <v>178</v>
      </c>
      <c r="B8" s="651"/>
      <c r="C8" s="645" t="s">
        <v>127</v>
      </c>
      <c r="D8" s="693" t="s">
        <v>179</v>
      </c>
      <c r="E8" s="695" t="s">
        <v>180</v>
      </c>
      <c r="F8" s="695" t="s">
        <v>181</v>
      </c>
      <c r="G8" s="695" t="s">
        <v>182</v>
      </c>
      <c r="H8" s="697" t="s">
        <v>215</v>
      </c>
      <c r="I8" s="695" t="s">
        <v>183</v>
      </c>
      <c r="J8" s="672" t="s">
        <v>184</v>
      </c>
      <c r="K8" s="674" t="s">
        <v>185</v>
      </c>
      <c r="L8" s="676" t="s">
        <v>186</v>
      </c>
      <c r="M8" s="428"/>
      <c r="N8" s="429"/>
    </row>
    <row r="9" spans="1:14" s="222" customFormat="1" ht="25.5" customHeight="1" thickBot="1">
      <c r="A9" s="691"/>
      <c r="B9" s="692"/>
      <c r="C9" s="646"/>
      <c r="D9" s="694"/>
      <c r="E9" s="696"/>
      <c r="F9" s="696"/>
      <c r="G9" s="696"/>
      <c r="H9" s="698"/>
      <c r="I9" s="696"/>
      <c r="J9" s="673"/>
      <c r="K9" s="675"/>
      <c r="L9" s="677"/>
      <c r="M9" s="687" t="s">
        <v>245</v>
      </c>
      <c r="N9" s="688"/>
    </row>
    <row r="10" spans="1:12" ht="16.5" customHeight="1" thickTop="1">
      <c r="A10" s="656" t="s">
        <v>144</v>
      </c>
      <c r="B10" s="657"/>
      <c r="C10" s="224" t="s">
        <v>144</v>
      </c>
      <c r="D10" s="225">
        <f>43.355+45</f>
        <v>88.35499999999999</v>
      </c>
      <c r="E10" s="377">
        <v>0</v>
      </c>
      <c r="F10" s="226">
        <v>46642</v>
      </c>
      <c r="G10" s="226">
        <v>24500</v>
      </c>
      <c r="H10" s="383">
        <f>SUM(E10:G10)</f>
        <v>71142</v>
      </c>
      <c r="I10" s="226">
        <v>3876</v>
      </c>
      <c r="J10" s="227">
        <v>905</v>
      </c>
      <c r="K10" s="228">
        <v>0</v>
      </c>
      <c r="L10" s="379">
        <f>+D10+H10+I10+J10+K10</f>
        <v>76011.355</v>
      </c>
    </row>
    <row r="11" spans="1:12" ht="16.5" customHeight="1">
      <c r="A11" s="658"/>
      <c r="B11" s="659"/>
      <c r="C11" s="143" t="s">
        <v>145</v>
      </c>
      <c r="D11" s="229">
        <v>1295.806</v>
      </c>
      <c r="E11" s="80">
        <v>0</v>
      </c>
      <c r="F11" s="80">
        <v>216</v>
      </c>
      <c r="G11" s="80">
        <v>155</v>
      </c>
      <c r="H11" s="73">
        <f aca="true" t="shared" si="0" ref="H11:H39">SUM(E11:G11)</f>
        <v>371</v>
      </c>
      <c r="I11" s="80">
        <v>0</v>
      </c>
      <c r="J11" s="230">
        <v>3250</v>
      </c>
      <c r="K11" s="230">
        <v>0</v>
      </c>
      <c r="L11" s="380">
        <f>+D11+H11+I11+J11+K11</f>
        <v>4916.8060000000005</v>
      </c>
    </row>
    <row r="12" spans="1:12" ht="16.5" customHeight="1" thickBot="1">
      <c r="A12" s="660"/>
      <c r="B12" s="661"/>
      <c r="C12" s="231" t="s">
        <v>146</v>
      </c>
      <c r="D12" s="109">
        <f>400+152+199</f>
        <v>751</v>
      </c>
      <c r="E12" s="232">
        <v>9090</v>
      </c>
      <c r="F12" s="232">
        <v>0</v>
      </c>
      <c r="G12" s="232">
        <v>85000</v>
      </c>
      <c r="H12" s="73">
        <f t="shared" si="0"/>
        <v>94090</v>
      </c>
      <c r="I12" s="232">
        <v>0</v>
      </c>
      <c r="J12" s="233">
        <v>3380</v>
      </c>
      <c r="K12" s="233">
        <v>0</v>
      </c>
      <c r="L12" s="381">
        <f>+D12+H12+I12+J12+K12</f>
        <v>98221</v>
      </c>
    </row>
    <row r="13" spans="1:14" ht="17.25" customHeight="1" thickBot="1" thickTop="1">
      <c r="A13" s="678" t="s">
        <v>147</v>
      </c>
      <c r="B13" s="679"/>
      <c r="C13" s="680"/>
      <c r="D13" s="234">
        <f aca="true" t="shared" si="1" ref="D13:K13">SUM(D10:D12)</f>
        <v>2135.161</v>
      </c>
      <c r="E13" s="235">
        <f t="shared" si="1"/>
        <v>9090</v>
      </c>
      <c r="F13" s="235">
        <f t="shared" si="1"/>
        <v>46858</v>
      </c>
      <c r="G13" s="235">
        <f t="shared" si="1"/>
        <v>109655</v>
      </c>
      <c r="H13" s="384">
        <f t="shared" si="1"/>
        <v>165603</v>
      </c>
      <c r="I13" s="235">
        <f t="shared" si="1"/>
        <v>3876</v>
      </c>
      <c r="J13" s="236">
        <f t="shared" si="1"/>
        <v>7535</v>
      </c>
      <c r="K13" s="236">
        <f t="shared" si="1"/>
        <v>0</v>
      </c>
      <c r="L13" s="237">
        <f>SUM(L10:L12)</f>
        <v>179149.161</v>
      </c>
      <c r="M13" s="428">
        <f>'16'!$R$14</f>
        <v>65935</v>
      </c>
      <c r="N13" s="429">
        <f>+L13+M13</f>
        <v>245084.161</v>
      </c>
    </row>
    <row r="14" spans="1:12" ht="21" customHeight="1" thickTop="1">
      <c r="A14" s="662" t="s">
        <v>148</v>
      </c>
      <c r="B14" s="663"/>
      <c r="C14" s="238" t="s">
        <v>149</v>
      </c>
      <c r="D14" s="229">
        <f>535.857+1120+1655</f>
        <v>3310.857</v>
      </c>
      <c r="E14" s="80">
        <v>117580</v>
      </c>
      <c r="F14" s="80">
        <v>11136</v>
      </c>
      <c r="G14" s="80">
        <v>83847</v>
      </c>
      <c r="H14" s="73">
        <f t="shared" si="0"/>
        <v>212563</v>
      </c>
      <c r="I14" s="107">
        <v>3082.5</v>
      </c>
      <c r="J14" s="230">
        <v>3745</v>
      </c>
      <c r="K14" s="230">
        <v>0</v>
      </c>
      <c r="L14" s="380">
        <f>+D14+H14+I14+J14+K14</f>
        <v>222701.357</v>
      </c>
    </row>
    <row r="15" spans="1:12" ht="21" customHeight="1">
      <c r="A15" s="664"/>
      <c r="B15" s="665"/>
      <c r="C15" s="238" t="s">
        <v>150</v>
      </c>
      <c r="D15" s="229">
        <v>0</v>
      </c>
      <c r="E15" s="80">
        <v>0</v>
      </c>
      <c r="F15" s="107">
        <v>23.5</v>
      </c>
      <c r="G15" s="80">
        <v>0</v>
      </c>
      <c r="H15" s="385">
        <f t="shared" si="0"/>
        <v>23.5</v>
      </c>
      <c r="I15" s="80">
        <v>0</v>
      </c>
      <c r="J15" s="230">
        <v>1670</v>
      </c>
      <c r="K15" s="230">
        <v>0</v>
      </c>
      <c r="L15" s="380">
        <f>+D15+H15+I15+J15+K15</f>
        <v>1693.5</v>
      </c>
    </row>
    <row r="16" spans="1:12" ht="21" customHeight="1">
      <c r="A16" s="664"/>
      <c r="B16" s="665"/>
      <c r="C16" s="238" t="s">
        <v>151</v>
      </c>
      <c r="D16" s="229">
        <v>0</v>
      </c>
      <c r="E16" s="80">
        <v>0</v>
      </c>
      <c r="F16" s="80">
        <v>565</v>
      </c>
      <c r="G16" s="80">
        <v>0</v>
      </c>
      <c r="H16" s="73">
        <f t="shared" si="0"/>
        <v>565</v>
      </c>
      <c r="I16" s="80">
        <v>0</v>
      </c>
      <c r="J16" s="230">
        <v>0</v>
      </c>
      <c r="K16" s="230">
        <v>0</v>
      </c>
      <c r="L16" s="380">
        <f>+D16+H16+I16+J16+K16</f>
        <v>565</v>
      </c>
    </row>
    <row r="17" spans="1:12" ht="15.75" thickBot="1">
      <c r="A17" s="666"/>
      <c r="B17" s="667"/>
      <c r="C17" s="239" t="s">
        <v>152</v>
      </c>
      <c r="D17" s="72">
        <v>6</v>
      </c>
      <c r="E17" s="80">
        <v>0</v>
      </c>
      <c r="F17" s="80">
        <v>104</v>
      </c>
      <c r="G17" s="80">
        <v>0</v>
      </c>
      <c r="H17" s="73">
        <f t="shared" si="0"/>
        <v>104</v>
      </c>
      <c r="I17" s="80">
        <v>156</v>
      </c>
      <c r="J17" s="230">
        <v>0</v>
      </c>
      <c r="K17" s="230">
        <v>0</v>
      </c>
      <c r="L17" s="380">
        <f>+D17+H17+I17+J17+K17</f>
        <v>266</v>
      </c>
    </row>
    <row r="18" spans="1:14" ht="16.5" thickBot="1" thickTop="1">
      <c r="A18" s="678" t="s">
        <v>147</v>
      </c>
      <c r="B18" s="679"/>
      <c r="C18" s="680"/>
      <c r="D18" s="234">
        <f aca="true" t="shared" si="2" ref="D18:K18">SUM(D14:D17)</f>
        <v>3316.857</v>
      </c>
      <c r="E18" s="235">
        <f t="shared" si="2"/>
        <v>117580</v>
      </c>
      <c r="F18" s="235">
        <f t="shared" si="2"/>
        <v>11828.5</v>
      </c>
      <c r="G18" s="235">
        <f t="shared" si="2"/>
        <v>83847</v>
      </c>
      <c r="H18" s="384">
        <f t="shared" si="2"/>
        <v>213255.5</v>
      </c>
      <c r="I18" s="240">
        <f t="shared" si="2"/>
        <v>3238.5</v>
      </c>
      <c r="J18" s="236">
        <f t="shared" si="2"/>
        <v>5415</v>
      </c>
      <c r="K18" s="236">
        <f t="shared" si="2"/>
        <v>0</v>
      </c>
      <c r="L18" s="237">
        <f>SUM(L14:L17)</f>
        <v>225225.857</v>
      </c>
      <c r="M18" s="428">
        <f>'16'!$R$19</f>
        <v>86260</v>
      </c>
      <c r="N18" s="429">
        <f>+L18+M18</f>
        <v>311485.85699999996</v>
      </c>
    </row>
    <row r="19" spans="1:12" ht="15.75" thickTop="1">
      <c r="A19" s="681" t="s">
        <v>153</v>
      </c>
      <c r="B19" s="682"/>
      <c r="C19" s="224" t="s">
        <v>154</v>
      </c>
      <c r="D19" s="241">
        <v>0</v>
      </c>
      <c r="E19" s="242">
        <v>0</v>
      </c>
      <c r="F19" s="243">
        <v>2528</v>
      </c>
      <c r="G19" s="242">
        <v>0</v>
      </c>
      <c r="H19" s="383">
        <f t="shared" si="0"/>
        <v>2528</v>
      </c>
      <c r="I19" s="242">
        <v>0</v>
      </c>
      <c r="J19" s="244">
        <v>0</v>
      </c>
      <c r="K19" s="244">
        <v>0</v>
      </c>
      <c r="L19" s="379">
        <f>+D19+H19+I19+J19+K19</f>
        <v>2528</v>
      </c>
    </row>
    <row r="20" spans="1:12" ht="15">
      <c r="A20" s="683"/>
      <c r="B20" s="684"/>
      <c r="C20" s="143" t="s">
        <v>153</v>
      </c>
      <c r="D20" s="245">
        <v>0</v>
      </c>
      <c r="E20" s="107">
        <v>0</v>
      </c>
      <c r="F20" s="80">
        <v>150</v>
      </c>
      <c r="G20" s="107">
        <v>0</v>
      </c>
      <c r="H20" s="73">
        <f t="shared" si="0"/>
        <v>150</v>
      </c>
      <c r="I20" s="107">
        <v>0</v>
      </c>
      <c r="J20" s="246">
        <v>0</v>
      </c>
      <c r="K20" s="246">
        <v>0</v>
      </c>
      <c r="L20" s="380">
        <f>+D20+H20+I20+J20+K20</f>
        <v>150</v>
      </c>
    </row>
    <row r="21" spans="1:12" ht="15.75" thickBot="1">
      <c r="A21" s="685"/>
      <c r="B21" s="686"/>
      <c r="C21" s="231" t="s">
        <v>155</v>
      </c>
      <c r="D21" s="247">
        <v>0</v>
      </c>
      <c r="E21" s="248">
        <v>0</v>
      </c>
      <c r="F21" s="232">
        <v>88</v>
      </c>
      <c r="G21" s="248">
        <v>0</v>
      </c>
      <c r="H21" s="386">
        <f t="shared" si="0"/>
        <v>88</v>
      </c>
      <c r="I21" s="248">
        <v>0</v>
      </c>
      <c r="J21" s="249">
        <v>0</v>
      </c>
      <c r="K21" s="249">
        <v>0</v>
      </c>
      <c r="L21" s="381">
        <f>+D21+H21+I21+J21+K21</f>
        <v>88</v>
      </c>
    </row>
    <row r="22" spans="1:14" ht="16.5" thickBot="1" thickTop="1">
      <c r="A22" s="678" t="s">
        <v>147</v>
      </c>
      <c r="B22" s="679"/>
      <c r="C22" s="680"/>
      <c r="D22" s="235" t="s">
        <v>62</v>
      </c>
      <c r="E22" s="235" t="s">
        <v>62</v>
      </c>
      <c r="F22" s="250">
        <f>SUM(F19:F21)</f>
        <v>2766</v>
      </c>
      <c r="G22" s="235" t="s">
        <v>62</v>
      </c>
      <c r="H22" s="387">
        <f>SUM(H19:H21)</f>
        <v>2766</v>
      </c>
      <c r="I22" s="235" t="s">
        <v>62</v>
      </c>
      <c r="J22" s="235" t="s">
        <v>62</v>
      </c>
      <c r="K22" s="235">
        <v>0</v>
      </c>
      <c r="L22" s="251">
        <f>SUM(L19:L21)</f>
        <v>2766</v>
      </c>
      <c r="M22" s="428">
        <f>'16'!$R$23</f>
        <v>50732</v>
      </c>
      <c r="N22" s="429">
        <f>+L22+M22</f>
        <v>53498</v>
      </c>
    </row>
    <row r="23" spans="1:12" ht="15.75" thickTop="1">
      <c r="A23" s="656" t="s">
        <v>156</v>
      </c>
      <c r="B23" s="657"/>
      <c r="C23" s="224" t="s">
        <v>157</v>
      </c>
      <c r="D23" s="252">
        <f>99.339+315+45</f>
        <v>459.339</v>
      </c>
      <c r="E23" s="243">
        <v>194</v>
      </c>
      <c r="F23" s="243">
        <v>3856</v>
      </c>
      <c r="G23" s="242">
        <v>0</v>
      </c>
      <c r="H23" s="383">
        <f t="shared" si="0"/>
        <v>4050</v>
      </c>
      <c r="I23" s="242">
        <v>0</v>
      </c>
      <c r="J23" s="242">
        <v>0</v>
      </c>
      <c r="K23" s="253">
        <v>0</v>
      </c>
      <c r="L23" s="379">
        <f>+D23+H23+I23+J23+K23</f>
        <v>4509.339</v>
      </c>
    </row>
    <row r="24" spans="1:12" ht="15">
      <c r="A24" s="658"/>
      <c r="B24" s="659"/>
      <c r="C24" s="143" t="s">
        <v>158</v>
      </c>
      <c r="D24" s="254">
        <f>1481.308+49+16</f>
        <v>1546.308</v>
      </c>
      <c r="E24" s="80">
        <f>8016+16000</f>
        <v>24016</v>
      </c>
      <c r="F24" s="80">
        <v>30222</v>
      </c>
      <c r="G24" s="107">
        <v>0</v>
      </c>
      <c r="H24" s="73">
        <f t="shared" si="0"/>
        <v>54238</v>
      </c>
      <c r="I24" s="80">
        <v>12356</v>
      </c>
      <c r="J24" s="230">
        <v>3950</v>
      </c>
      <c r="K24" s="255">
        <v>1950</v>
      </c>
      <c r="L24" s="380">
        <f>+D24+H24+I24+J24+K24</f>
        <v>74040.30799999999</v>
      </c>
    </row>
    <row r="25" spans="1:12" ht="15.75" thickBot="1">
      <c r="A25" s="660"/>
      <c r="B25" s="661"/>
      <c r="C25" s="231" t="s">
        <v>159</v>
      </c>
      <c r="D25" s="109">
        <v>0</v>
      </c>
      <c r="E25" s="232">
        <v>0</v>
      </c>
      <c r="F25" s="232">
        <v>5</v>
      </c>
      <c r="G25" s="248">
        <v>0</v>
      </c>
      <c r="H25" s="386">
        <f t="shared" si="0"/>
        <v>5</v>
      </c>
      <c r="I25" s="248">
        <v>0</v>
      </c>
      <c r="J25" s="248">
        <v>0</v>
      </c>
      <c r="K25" s="233">
        <v>0</v>
      </c>
      <c r="L25" s="381">
        <f>+D25+H25+I25+J25+K25</f>
        <v>5</v>
      </c>
    </row>
    <row r="26" spans="1:14" ht="16.5" thickBot="1" thickTop="1">
      <c r="A26" s="653" t="s">
        <v>147</v>
      </c>
      <c r="B26" s="654"/>
      <c r="C26" s="655"/>
      <c r="D26" s="234">
        <f>SUM(D23:D25)</f>
        <v>2005.647</v>
      </c>
      <c r="E26" s="256">
        <f>SUM(E23:E25)</f>
        <v>24210</v>
      </c>
      <c r="F26" s="257">
        <f>SUM(F23:F25)</f>
        <v>34083</v>
      </c>
      <c r="G26" s="257" t="s">
        <v>62</v>
      </c>
      <c r="H26" s="388">
        <f>SUM(H23:H25)</f>
        <v>58293</v>
      </c>
      <c r="I26" s="257">
        <f>SUM(I23:I25)</f>
        <v>12356</v>
      </c>
      <c r="J26" s="258">
        <f>SUM(J23:J25)</f>
        <v>3950</v>
      </c>
      <c r="K26" s="259">
        <f>SUM(K23:K25)</f>
        <v>1950</v>
      </c>
      <c r="L26" s="251">
        <f>SUM(L23:L25)</f>
        <v>78554.647</v>
      </c>
      <c r="M26" s="428">
        <f>'16'!$R$27</f>
        <v>41962</v>
      </c>
      <c r="N26" s="429">
        <f>+L26+M26</f>
        <v>120516.647</v>
      </c>
    </row>
    <row r="27" spans="1:12" ht="16.5" thickBot="1" thickTop="1">
      <c r="A27" s="656" t="s">
        <v>160</v>
      </c>
      <c r="B27" s="657"/>
      <c r="C27" s="260" t="s">
        <v>161</v>
      </c>
      <c r="D27" s="261">
        <v>0</v>
      </c>
      <c r="E27" s="243">
        <v>0</v>
      </c>
      <c r="F27" s="243">
        <v>0</v>
      </c>
      <c r="G27" s="243">
        <v>0</v>
      </c>
      <c r="H27" s="383">
        <f t="shared" si="0"/>
        <v>0</v>
      </c>
      <c r="I27" s="243">
        <v>100</v>
      </c>
      <c r="J27" s="253">
        <v>0</v>
      </c>
      <c r="K27" s="262">
        <v>12</v>
      </c>
      <c r="L27" s="379">
        <f>+D27+H27+I27+J27+K27</f>
        <v>112</v>
      </c>
    </row>
    <row r="28" spans="1:14" ht="16.5" thickBot="1" thickTop="1">
      <c r="A28" s="653" t="s">
        <v>147</v>
      </c>
      <c r="B28" s="654"/>
      <c r="C28" s="655"/>
      <c r="D28" s="263" t="s">
        <v>62</v>
      </c>
      <c r="E28" s="257" t="s">
        <v>62</v>
      </c>
      <c r="F28" s="263" t="s">
        <v>62</v>
      </c>
      <c r="G28" s="263" t="s">
        <v>62</v>
      </c>
      <c r="H28" s="388">
        <f>SUM(H27:H27)</f>
        <v>0</v>
      </c>
      <c r="I28" s="257">
        <f>SUM(I27:I27)</f>
        <v>100</v>
      </c>
      <c r="J28" s="262" t="s">
        <v>62</v>
      </c>
      <c r="K28" s="262">
        <f>SUM(K27)</f>
        <v>12</v>
      </c>
      <c r="L28" s="251">
        <f>SUM(L27)</f>
        <v>112</v>
      </c>
      <c r="M28" s="428">
        <f>'16'!$R$31</f>
        <v>40409</v>
      </c>
      <c r="N28" s="429">
        <f>+L28+M28</f>
        <v>40521</v>
      </c>
    </row>
    <row r="29" spans="1:12" ht="15.75" thickTop="1">
      <c r="A29" s="656" t="s">
        <v>163</v>
      </c>
      <c r="B29" s="657"/>
      <c r="C29" s="224" t="s">
        <v>164</v>
      </c>
      <c r="D29" s="264">
        <v>0</v>
      </c>
      <c r="E29" s="243">
        <v>0</v>
      </c>
      <c r="F29" s="243">
        <v>3503</v>
      </c>
      <c r="G29" s="242">
        <v>31012.5</v>
      </c>
      <c r="H29" s="389">
        <f t="shared" si="0"/>
        <v>34515.5</v>
      </c>
      <c r="I29" s="243">
        <v>0</v>
      </c>
      <c r="J29" s="243">
        <v>0</v>
      </c>
      <c r="K29" s="253">
        <v>0</v>
      </c>
      <c r="L29" s="379">
        <f>+D29+H29+I29+J29+K29</f>
        <v>34515.5</v>
      </c>
    </row>
    <row r="30" spans="1:12" ht="15">
      <c r="A30" s="658"/>
      <c r="B30" s="659"/>
      <c r="C30" s="143" t="s">
        <v>165</v>
      </c>
      <c r="D30" s="265">
        <v>0</v>
      </c>
      <c r="E30" s="80">
        <v>0</v>
      </c>
      <c r="F30" s="80">
        <v>0</v>
      </c>
      <c r="G30" s="80">
        <v>0</v>
      </c>
      <c r="H30" s="73">
        <f t="shared" si="0"/>
        <v>0</v>
      </c>
      <c r="I30" s="80">
        <v>0</v>
      </c>
      <c r="J30" s="80">
        <v>0</v>
      </c>
      <c r="K30" s="230">
        <v>0</v>
      </c>
      <c r="L30" s="380">
        <f>+D30+H30+I30+J30+K30</f>
        <v>0</v>
      </c>
    </row>
    <row r="31" spans="1:12" ht="15.75" thickBot="1">
      <c r="A31" s="660"/>
      <c r="B31" s="661"/>
      <c r="C31" s="231" t="s">
        <v>166</v>
      </c>
      <c r="D31" s="109">
        <v>8</v>
      </c>
      <c r="E31" s="232">
        <v>1167</v>
      </c>
      <c r="F31" s="232">
        <v>1881</v>
      </c>
      <c r="G31" s="232">
        <v>6416</v>
      </c>
      <c r="H31" s="73">
        <f t="shared" si="0"/>
        <v>9464</v>
      </c>
      <c r="I31" s="80">
        <v>0</v>
      </c>
      <c r="J31" s="96">
        <v>25</v>
      </c>
      <c r="K31" s="255">
        <v>30</v>
      </c>
      <c r="L31" s="381">
        <f>+D31+H31+I31+J31+K31</f>
        <v>9527</v>
      </c>
    </row>
    <row r="32" spans="1:14" ht="16.5" thickBot="1" thickTop="1">
      <c r="A32" s="653" t="s">
        <v>147</v>
      </c>
      <c r="B32" s="654"/>
      <c r="C32" s="655"/>
      <c r="D32" s="266">
        <f>SUM(D29:D31)</f>
        <v>8</v>
      </c>
      <c r="E32" s="257">
        <f>SUM(E29:E31)</f>
        <v>1167</v>
      </c>
      <c r="F32" s="257">
        <f>SUM(F29:F31)</f>
        <v>5384</v>
      </c>
      <c r="G32" s="267">
        <f>SUM(G29:G31)</f>
        <v>37428.5</v>
      </c>
      <c r="H32" s="390">
        <f>SUM(H29:H31)</f>
        <v>43979.5</v>
      </c>
      <c r="I32" s="263" t="s">
        <v>62</v>
      </c>
      <c r="J32" s="263">
        <f>SUM(J29:J31)</f>
        <v>25</v>
      </c>
      <c r="K32" s="259">
        <f>SUM(K29:K31)</f>
        <v>30</v>
      </c>
      <c r="L32" s="268">
        <f>SUM(L29:L31)</f>
        <v>44042.5</v>
      </c>
      <c r="M32" s="428">
        <f>'16'!$R$35</f>
        <v>31717</v>
      </c>
      <c r="N32" s="429">
        <f>+L32+M32</f>
        <v>75759.5</v>
      </c>
    </row>
    <row r="33" spans="1:12" ht="15.75" customHeight="1" thickTop="1">
      <c r="A33" s="662" t="s">
        <v>167</v>
      </c>
      <c r="B33" s="663"/>
      <c r="C33" s="433" t="s">
        <v>168</v>
      </c>
      <c r="D33" s="261">
        <v>0</v>
      </c>
      <c r="E33" s="243">
        <v>0</v>
      </c>
      <c r="F33" s="243">
        <v>0</v>
      </c>
      <c r="G33" s="243">
        <v>0</v>
      </c>
      <c r="H33" s="383">
        <f t="shared" si="0"/>
        <v>0</v>
      </c>
      <c r="I33" s="243">
        <v>0</v>
      </c>
      <c r="J33" s="243">
        <v>0</v>
      </c>
      <c r="K33" s="253">
        <v>0</v>
      </c>
      <c r="L33" s="379">
        <f aca="true" t="shared" si="3" ref="L33:L39">+D33+H33+I33+J33+K33</f>
        <v>0</v>
      </c>
    </row>
    <row r="34" spans="1:12" ht="15.75" customHeight="1">
      <c r="A34" s="664"/>
      <c r="B34" s="665"/>
      <c r="C34" s="269" t="s">
        <v>169</v>
      </c>
      <c r="D34" s="72">
        <v>6</v>
      </c>
      <c r="E34" s="80">
        <v>62</v>
      </c>
      <c r="F34" s="230">
        <v>0</v>
      </c>
      <c r="G34" s="230">
        <v>0</v>
      </c>
      <c r="H34" s="76">
        <f t="shared" si="0"/>
        <v>62</v>
      </c>
      <c r="I34" s="230">
        <v>0</v>
      </c>
      <c r="J34" s="230">
        <v>0</v>
      </c>
      <c r="K34" s="230">
        <v>0</v>
      </c>
      <c r="L34" s="380">
        <f t="shared" si="3"/>
        <v>68</v>
      </c>
    </row>
    <row r="35" spans="1:12" ht="15.75" customHeight="1">
      <c r="A35" s="664"/>
      <c r="B35" s="665"/>
      <c r="C35" s="269" t="s">
        <v>170</v>
      </c>
      <c r="D35" s="72">
        <v>116</v>
      </c>
      <c r="E35" s="80">
        <v>5090</v>
      </c>
      <c r="F35" s="80">
        <v>270</v>
      </c>
      <c r="G35" s="80">
        <v>197</v>
      </c>
      <c r="H35" s="73">
        <f t="shared" si="0"/>
        <v>5557</v>
      </c>
      <c r="I35" s="80">
        <v>240</v>
      </c>
      <c r="J35" s="107">
        <v>677.5</v>
      </c>
      <c r="K35" s="255">
        <v>480</v>
      </c>
      <c r="L35" s="380">
        <f t="shared" si="3"/>
        <v>7070.5</v>
      </c>
    </row>
    <row r="36" spans="1:12" ht="15.75" customHeight="1">
      <c r="A36" s="664"/>
      <c r="B36" s="665"/>
      <c r="C36" s="269" t="s">
        <v>171</v>
      </c>
      <c r="D36" s="72">
        <v>0</v>
      </c>
      <c r="E36" s="80">
        <v>190</v>
      </c>
      <c r="F36" s="80">
        <v>0</v>
      </c>
      <c r="G36" s="80">
        <v>0</v>
      </c>
      <c r="H36" s="73">
        <f t="shared" si="0"/>
        <v>190</v>
      </c>
      <c r="I36" s="80">
        <v>0</v>
      </c>
      <c r="J36" s="230">
        <v>0</v>
      </c>
      <c r="K36" s="230">
        <v>0</v>
      </c>
      <c r="L36" s="380">
        <f t="shared" si="3"/>
        <v>190</v>
      </c>
    </row>
    <row r="37" spans="1:12" ht="15.75" customHeight="1">
      <c r="A37" s="664"/>
      <c r="B37" s="665"/>
      <c r="C37" s="269" t="s">
        <v>172</v>
      </c>
      <c r="D37" s="72">
        <v>0</v>
      </c>
      <c r="E37" s="80">
        <v>0</v>
      </c>
      <c r="F37" s="80">
        <v>0</v>
      </c>
      <c r="G37" s="80">
        <v>0</v>
      </c>
      <c r="H37" s="73">
        <f t="shared" si="0"/>
        <v>0</v>
      </c>
      <c r="I37" s="80">
        <v>0</v>
      </c>
      <c r="J37" s="80">
        <v>0</v>
      </c>
      <c r="K37" s="230">
        <v>0</v>
      </c>
      <c r="L37" s="380">
        <f t="shared" si="3"/>
        <v>0</v>
      </c>
    </row>
    <row r="38" spans="1:12" ht="15.75" customHeight="1">
      <c r="A38" s="664"/>
      <c r="B38" s="665"/>
      <c r="C38" s="269" t="s">
        <v>173</v>
      </c>
      <c r="D38" s="72">
        <v>0</v>
      </c>
      <c r="E38" s="80">
        <v>0</v>
      </c>
      <c r="F38" s="80">
        <v>0</v>
      </c>
      <c r="G38" s="80">
        <v>0</v>
      </c>
      <c r="H38" s="73">
        <f t="shared" si="0"/>
        <v>0</v>
      </c>
      <c r="I38" s="96">
        <v>28</v>
      </c>
      <c r="J38" s="230">
        <v>0</v>
      </c>
      <c r="K38" s="230">
        <v>0</v>
      </c>
      <c r="L38" s="380">
        <f t="shared" si="3"/>
        <v>28</v>
      </c>
    </row>
    <row r="39" spans="1:12" ht="15.75" customHeight="1" thickBot="1">
      <c r="A39" s="666"/>
      <c r="B39" s="667"/>
      <c r="C39" s="270" t="s">
        <v>174</v>
      </c>
      <c r="D39" s="109">
        <v>0</v>
      </c>
      <c r="E39" s="232">
        <v>2540</v>
      </c>
      <c r="F39" s="232">
        <v>0</v>
      </c>
      <c r="G39" s="232">
        <v>0</v>
      </c>
      <c r="H39" s="386">
        <f t="shared" si="0"/>
        <v>2540</v>
      </c>
      <c r="I39" s="232">
        <v>0</v>
      </c>
      <c r="J39" s="232">
        <v>0</v>
      </c>
      <c r="K39" s="230">
        <v>0</v>
      </c>
      <c r="L39" s="381">
        <f t="shared" si="3"/>
        <v>2540</v>
      </c>
    </row>
    <row r="40" spans="1:14" ht="17.25" customHeight="1" thickBot="1" thickTop="1">
      <c r="A40" s="653" t="s">
        <v>147</v>
      </c>
      <c r="B40" s="654"/>
      <c r="C40" s="668"/>
      <c r="D40" s="271">
        <f aca="true" t="shared" si="4" ref="D40:L40">SUM(D33:D39)</f>
        <v>122</v>
      </c>
      <c r="E40" s="257">
        <f t="shared" si="4"/>
        <v>7882</v>
      </c>
      <c r="F40" s="257">
        <f t="shared" si="4"/>
        <v>270</v>
      </c>
      <c r="G40" s="257">
        <f t="shared" si="4"/>
        <v>197</v>
      </c>
      <c r="H40" s="388">
        <f t="shared" si="4"/>
        <v>8349</v>
      </c>
      <c r="I40" s="257">
        <f t="shared" si="4"/>
        <v>268</v>
      </c>
      <c r="J40" s="272">
        <f t="shared" si="4"/>
        <v>677.5</v>
      </c>
      <c r="K40" s="259">
        <f t="shared" si="4"/>
        <v>480</v>
      </c>
      <c r="L40" s="268">
        <f t="shared" si="4"/>
        <v>9896.5</v>
      </c>
      <c r="M40" s="428">
        <f>'16'!$R$43</f>
        <v>32538</v>
      </c>
      <c r="N40" s="429">
        <f>+L40+M40</f>
        <v>42434.5</v>
      </c>
    </row>
    <row r="41" spans="1:14" ht="17.25" customHeight="1" thickBot="1" thickTop="1">
      <c r="A41" s="669" t="s">
        <v>175</v>
      </c>
      <c r="B41" s="670"/>
      <c r="C41" s="671"/>
      <c r="D41" s="273">
        <f aca="true" t="shared" si="5" ref="D41:K41">SUM(D40,D32,D28,D26,D22,D18,D13)</f>
        <v>7587.665</v>
      </c>
      <c r="E41" s="371">
        <f t="shared" si="5"/>
        <v>159929</v>
      </c>
      <c r="F41" s="372">
        <f t="shared" si="5"/>
        <v>101189.5</v>
      </c>
      <c r="G41" s="372">
        <f t="shared" si="5"/>
        <v>231127.5</v>
      </c>
      <c r="H41" s="305">
        <f t="shared" si="5"/>
        <v>492246</v>
      </c>
      <c r="I41" s="248">
        <f t="shared" si="5"/>
        <v>19838.5</v>
      </c>
      <c r="J41" s="249">
        <f t="shared" si="5"/>
        <v>17602.5</v>
      </c>
      <c r="K41" s="274">
        <f t="shared" si="5"/>
        <v>2472</v>
      </c>
      <c r="L41" s="275">
        <f>+D41+H41+I41+J41+K41</f>
        <v>539746.665</v>
      </c>
      <c r="M41" s="428">
        <f>+M13+M18+M22+M26+M28+M32+M40</f>
        <v>349553</v>
      </c>
      <c r="N41" s="429">
        <f>+L41+M41</f>
        <v>889299.665</v>
      </c>
    </row>
    <row r="42" spans="1:12" ht="7.5" customHeight="1" thickTop="1">
      <c r="A42" s="276"/>
      <c r="B42" s="276"/>
      <c r="C42" s="276"/>
      <c r="D42" s="276"/>
      <c r="E42" s="276"/>
      <c r="F42" s="276"/>
      <c r="G42" s="217"/>
      <c r="H42" s="391"/>
      <c r="I42" s="217"/>
      <c r="J42" s="217"/>
      <c r="K42" s="217"/>
      <c r="L42" s="217"/>
    </row>
    <row r="43" spans="1:12" ht="15">
      <c r="A43" s="652" t="s">
        <v>187</v>
      </c>
      <c r="B43" s="652"/>
      <c r="C43" s="652"/>
      <c r="D43" s="434"/>
      <c r="E43" s="53"/>
      <c r="F43" s="53"/>
      <c r="G43" s="53"/>
      <c r="H43" s="54"/>
      <c r="I43" s="53"/>
      <c r="J43" s="53"/>
      <c r="K43" s="53"/>
      <c r="L43" s="435"/>
    </row>
    <row r="44" spans="6:12" ht="15.75">
      <c r="F44" s="436">
        <f>+E41+F41+G41</f>
        <v>492246</v>
      </c>
      <c r="L44" s="435"/>
    </row>
    <row r="45" spans="3:12" ht="15">
      <c r="C45" s="134"/>
      <c r="D45" s="437"/>
      <c r="E45" s="437"/>
      <c r="F45" s="437"/>
      <c r="G45" s="437"/>
      <c r="H45" s="437"/>
      <c r="I45" s="437"/>
      <c r="J45" s="437"/>
      <c r="K45" s="437"/>
      <c r="L45" s="437"/>
    </row>
    <row r="47" ht="15">
      <c r="L47" s="53"/>
    </row>
  </sheetData>
  <sheetProtection/>
  <mergeCells count="31">
    <mergeCell ref="F8:F9"/>
    <mergeCell ref="G8:G9"/>
    <mergeCell ref="I8:I9"/>
    <mergeCell ref="H8:H9"/>
    <mergeCell ref="A23:B25"/>
    <mergeCell ref="A26:C26"/>
    <mergeCell ref="M9:N9"/>
    <mergeCell ref="A1:L1"/>
    <mergeCell ref="A5:L5"/>
    <mergeCell ref="A6:L6"/>
    <mergeCell ref="A8:B9"/>
    <mergeCell ref="C8:C9"/>
    <mergeCell ref="D8:D9"/>
    <mergeCell ref="E8:E9"/>
    <mergeCell ref="A27:B27"/>
    <mergeCell ref="J8:J9"/>
    <mergeCell ref="K8:K9"/>
    <mergeCell ref="L8:L9"/>
    <mergeCell ref="A10:B12"/>
    <mergeCell ref="A13:C13"/>
    <mergeCell ref="A14:B17"/>
    <mergeCell ref="A18:C18"/>
    <mergeCell ref="A19:B21"/>
    <mergeCell ref="A22:C22"/>
    <mergeCell ref="A43:C43"/>
    <mergeCell ref="A28:C28"/>
    <mergeCell ref="A29:B31"/>
    <mergeCell ref="A32:C32"/>
    <mergeCell ref="A33:B39"/>
    <mergeCell ref="A40:C40"/>
    <mergeCell ref="A41:C4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  <selection activeCell="A1" sqref="A1:K1"/>
    </sheetView>
  </sheetViews>
  <sheetFormatPr defaultColWidth="9.140625" defaultRowHeight="12.75"/>
  <sheetData>
    <row r="1" spans="1:11" ht="18">
      <c r="A1" s="613" t="s">
        <v>246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1" ht="15">
      <c r="A2" s="699" t="s">
        <v>89</v>
      </c>
      <c r="B2" s="699"/>
      <c r="C2" s="699"/>
      <c r="D2" s="128"/>
      <c r="E2" s="128"/>
      <c r="F2" s="128"/>
      <c r="G2" s="128"/>
      <c r="H2" s="128"/>
      <c r="I2" s="128"/>
      <c r="J2" s="128"/>
      <c r="K2" s="434"/>
    </row>
    <row r="3" spans="1:11" ht="15">
      <c r="A3" s="434"/>
      <c r="B3" s="434"/>
      <c r="C3" s="434"/>
      <c r="D3" s="128"/>
      <c r="E3" s="128"/>
      <c r="F3" s="128"/>
      <c r="G3" s="128"/>
      <c r="H3" s="128"/>
      <c r="I3" s="128"/>
      <c r="J3" s="128"/>
      <c r="K3" s="434"/>
    </row>
    <row r="4" spans="1:11" ht="15">
      <c r="A4" s="438"/>
      <c r="B4" s="438"/>
      <c r="C4" s="128"/>
      <c r="D4" s="128"/>
      <c r="E4" s="128"/>
      <c r="F4" s="128"/>
      <c r="G4" s="128"/>
      <c r="H4" s="128"/>
      <c r="I4" s="128"/>
      <c r="J4" s="128"/>
      <c r="K4" s="434"/>
    </row>
    <row r="5" spans="1:11" ht="23.25">
      <c r="A5" s="700" t="s">
        <v>247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</row>
    <row r="6" spans="1:11" ht="20.25">
      <c r="A6" s="701" t="s">
        <v>91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</row>
    <row r="7" spans="1:11" ht="27.75" thickBot="1">
      <c r="A7" s="439"/>
      <c r="B7" s="439"/>
      <c r="C7" s="132"/>
      <c r="D7" s="132"/>
      <c r="E7" s="132"/>
      <c r="F7" s="132"/>
      <c r="G7" s="132"/>
      <c r="H7" s="132"/>
      <c r="I7" s="132"/>
      <c r="J7" s="132"/>
      <c r="K7" s="134"/>
    </row>
    <row r="8" spans="1:11" ht="31.5" thickBot="1" thickTop="1">
      <c r="A8" s="702" t="s">
        <v>92</v>
      </c>
      <c r="B8" s="495"/>
      <c r="C8" s="704" t="s">
        <v>249</v>
      </c>
      <c r="D8" s="705"/>
      <c r="E8" s="705"/>
      <c r="F8" s="706"/>
      <c r="G8" s="507" t="s">
        <v>251</v>
      </c>
      <c r="H8" s="496" t="s">
        <v>248</v>
      </c>
      <c r="I8" s="707" t="s">
        <v>250</v>
      </c>
      <c r="J8" s="708"/>
      <c r="K8" s="709" t="s">
        <v>80</v>
      </c>
    </row>
    <row r="9" spans="1:11" ht="66.75" thickBot="1" thickTop="1">
      <c r="A9" s="703"/>
      <c r="B9" s="511" t="s">
        <v>257</v>
      </c>
      <c r="C9" s="440" t="s">
        <v>253</v>
      </c>
      <c r="D9" s="441" t="s">
        <v>254</v>
      </c>
      <c r="E9" s="441" t="s">
        <v>256</v>
      </c>
      <c r="F9" s="497" t="s">
        <v>255</v>
      </c>
      <c r="G9" s="508" t="s">
        <v>259</v>
      </c>
      <c r="H9" s="502" t="s">
        <v>252</v>
      </c>
      <c r="I9" s="442" t="s">
        <v>164</v>
      </c>
      <c r="J9" s="443" t="s">
        <v>258</v>
      </c>
      <c r="K9" s="710"/>
    </row>
    <row r="10" spans="1:11" ht="15.75" thickTop="1">
      <c r="A10" s="71" t="s">
        <v>260</v>
      </c>
      <c r="B10" s="501">
        <v>35</v>
      </c>
      <c r="C10" s="509">
        <v>274</v>
      </c>
      <c r="D10" s="444">
        <v>2</v>
      </c>
      <c r="E10" s="445">
        <v>90</v>
      </c>
      <c r="F10" s="498">
        <v>40</v>
      </c>
      <c r="G10" s="447">
        <v>20</v>
      </c>
      <c r="H10" s="503">
        <v>81</v>
      </c>
      <c r="I10" s="446">
        <v>26</v>
      </c>
      <c r="J10" s="445">
        <v>9</v>
      </c>
      <c r="K10" s="448">
        <f>SUM(B10:J10)</f>
        <v>577</v>
      </c>
    </row>
    <row r="11" spans="1:11" ht="15">
      <c r="A11" s="71" t="s">
        <v>46</v>
      </c>
      <c r="B11" s="449">
        <v>111</v>
      </c>
      <c r="C11" s="452">
        <v>696</v>
      </c>
      <c r="D11" s="450">
        <v>15</v>
      </c>
      <c r="E11" s="451">
        <v>180</v>
      </c>
      <c r="F11" s="499">
        <v>109</v>
      </c>
      <c r="G11" s="454">
        <v>25</v>
      </c>
      <c r="H11" s="504">
        <v>321</v>
      </c>
      <c r="I11" s="452">
        <v>21</v>
      </c>
      <c r="J11" s="453" t="s">
        <v>62</v>
      </c>
      <c r="K11" s="455">
        <f aca="true" t="shared" si="0" ref="K11:K38">SUM(B11:J11)</f>
        <v>1478</v>
      </c>
    </row>
    <row r="12" spans="1:11" ht="15">
      <c r="A12" s="71" t="s">
        <v>50</v>
      </c>
      <c r="B12" s="458" t="s">
        <v>62</v>
      </c>
      <c r="C12" s="452">
        <v>2225</v>
      </c>
      <c r="D12" s="450">
        <v>105</v>
      </c>
      <c r="E12" s="451">
        <v>1204</v>
      </c>
      <c r="F12" s="499">
        <v>674</v>
      </c>
      <c r="G12" s="454">
        <v>143</v>
      </c>
      <c r="H12" s="504">
        <v>529</v>
      </c>
      <c r="I12" s="452">
        <v>176</v>
      </c>
      <c r="J12" s="453" t="s">
        <v>62</v>
      </c>
      <c r="K12" s="455">
        <f t="shared" si="0"/>
        <v>5056</v>
      </c>
    </row>
    <row r="13" spans="1:11" ht="15">
      <c r="A13" s="71" t="s">
        <v>55</v>
      </c>
      <c r="B13" s="449">
        <v>16</v>
      </c>
      <c r="C13" s="452">
        <v>229</v>
      </c>
      <c r="D13" s="450">
        <v>9</v>
      </c>
      <c r="E13" s="451">
        <v>114</v>
      </c>
      <c r="F13" s="499">
        <v>59</v>
      </c>
      <c r="G13" s="454">
        <v>7</v>
      </c>
      <c r="H13" s="504">
        <v>323</v>
      </c>
      <c r="I13" s="452">
        <v>193</v>
      </c>
      <c r="J13" s="451">
        <v>13</v>
      </c>
      <c r="K13" s="455">
        <f t="shared" si="0"/>
        <v>963</v>
      </c>
    </row>
    <row r="14" spans="1:11" ht="15">
      <c r="A14" s="71" t="s">
        <v>49</v>
      </c>
      <c r="B14" s="458" t="s">
        <v>62</v>
      </c>
      <c r="C14" s="452">
        <v>120</v>
      </c>
      <c r="D14" s="450">
        <v>33</v>
      </c>
      <c r="E14" s="451">
        <v>213</v>
      </c>
      <c r="F14" s="499">
        <v>121</v>
      </c>
      <c r="G14" s="454">
        <v>292</v>
      </c>
      <c r="H14" s="504">
        <v>1597</v>
      </c>
      <c r="I14" s="452">
        <v>555</v>
      </c>
      <c r="J14" s="451">
        <v>19</v>
      </c>
      <c r="K14" s="455">
        <f t="shared" si="0"/>
        <v>2950</v>
      </c>
    </row>
    <row r="15" spans="1:11" ht="15">
      <c r="A15" s="71" t="s">
        <v>105</v>
      </c>
      <c r="B15" s="458" t="s">
        <v>62</v>
      </c>
      <c r="C15" s="452">
        <v>50</v>
      </c>
      <c r="D15" s="453" t="s">
        <v>62</v>
      </c>
      <c r="E15" s="456" t="s">
        <v>62</v>
      </c>
      <c r="F15" s="456" t="s">
        <v>62</v>
      </c>
      <c r="G15" s="457" t="s">
        <v>62</v>
      </c>
      <c r="H15" s="504">
        <v>159</v>
      </c>
      <c r="I15" s="452">
        <v>217</v>
      </c>
      <c r="J15" s="453" t="s">
        <v>62</v>
      </c>
      <c r="K15" s="455">
        <f t="shared" si="0"/>
        <v>426</v>
      </c>
    </row>
    <row r="16" spans="1:11" ht="15">
      <c r="A16" s="71" t="s">
        <v>38</v>
      </c>
      <c r="B16" s="458" t="s">
        <v>62</v>
      </c>
      <c r="C16" s="452">
        <v>64</v>
      </c>
      <c r="D16" s="453" t="s">
        <v>62</v>
      </c>
      <c r="E16" s="451">
        <v>7</v>
      </c>
      <c r="F16" s="499">
        <v>5</v>
      </c>
      <c r="G16" s="454">
        <v>18</v>
      </c>
      <c r="H16" s="504">
        <v>684</v>
      </c>
      <c r="I16" s="452">
        <v>22</v>
      </c>
      <c r="J16" s="453" t="s">
        <v>62</v>
      </c>
      <c r="K16" s="455">
        <f t="shared" si="0"/>
        <v>800</v>
      </c>
    </row>
    <row r="17" spans="1:11" ht="15">
      <c r="A17" s="71" t="s">
        <v>30</v>
      </c>
      <c r="B17" s="458" t="s">
        <v>62</v>
      </c>
      <c r="C17" s="452">
        <v>255</v>
      </c>
      <c r="D17" s="453" t="s">
        <v>62</v>
      </c>
      <c r="E17" s="456" t="s">
        <v>62</v>
      </c>
      <c r="F17" s="456" t="s">
        <v>62</v>
      </c>
      <c r="G17" s="454">
        <v>11</v>
      </c>
      <c r="H17" s="505" t="s">
        <v>62</v>
      </c>
      <c r="I17" s="452">
        <v>118</v>
      </c>
      <c r="J17" s="453" t="s">
        <v>62</v>
      </c>
      <c r="K17" s="455">
        <f t="shared" si="0"/>
        <v>384</v>
      </c>
    </row>
    <row r="18" spans="1:11" ht="15">
      <c r="A18" s="71" t="s">
        <v>48</v>
      </c>
      <c r="B18" s="449">
        <v>7</v>
      </c>
      <c r="C18" s="452">
        <v>2250</v>
      </c>
      <c r="D18" s="450">
        <v>45</v>
      </c>
      <c r="E18" s="451">
        <v>1735</v>
      </c>
      <c r="F18" s="499">
        <v>949</v>
      </c>
      <c r="G18" s="454">
        <v>150</v>
      </c>
      <c r="H18" s="504">
        <v>852</v>
      </c>
      <c r="I18" s="452">
        <v>8205</v>
      </c>
      <c r="J18" s="451">
        <v>783</v>
      </c>
      <c r="K18" s="455">
        <f t="shared" si="0"/>
        <v>14976</v>
      </c>
    </row>
    <row r="19" spans="1:11" ht="15">
      <c r="A19" s="71" t="s">
        <v>261</v>
      </c>
      <c r="B19" s="449">
        <v>51</v>
      </c>
      <c r="C19" s="452">
        <v>641</v>
      </c>
      <c r="D19" s="450">
        <v>13</v>
      </c>
      <c r="E19" s="451">
        <v>298</v>
      </c>
      <c r="F19" s="499">
        <v>191</v>
      </c>
      <c r="G19" s="457" t="s">
        <v>62</v>
      </c>
      <c r="H19" s="504">
        <v>303</v>
      </c>
      <c r="I19" s="452">
        <v>130</v>
      </c>
      <c r="J19" s="451">
        <v>70</v>
      </c>
      <c r="K19" s="455">
        <f t="shared" si="0"/>
        <v>1697</v>
      </c>
    </row>
    <row r="20" spans="1:11" ht="15">
      <c r="A20" s="71" t="s">
        <v>45</v>
      </c>
      <c r="B20" s="449">
        <v>17</v>
      </c>
      <c r="C20" s="452">
        <v>138</v>
      </c>
      <c r="D20" s="450">
        <v>12</v>
      </c>
      <c r="E20" s="451">
        <v>208</v>
      </c>
      <c r="F20" s="499">
        <v>127</v>
      </c>
      <c r="G20" s="457" t="s">
        <v>62</v>
      </c>
      <c r="H20" s="504">
        <v>236</v>
      </c>
      <c r="I20" s="452">
        <v>7</v>
      </c>
      <c r="J20" s="453" t="s">
        <v>62</v>
      </c>
      <c r="K20" s="455">
        <f t="shared" si="0"/>
        <v>745</v>
      </c>
    </row>
    <row r="21" spans="1:11" ht="15">
      <c r="A21" s="71" t="s">
        <v>40</v>
      </c>
      <c r="B21" s="458" t="s">
        <v>62</v>
      </c>
      <c r="C21" s="452">
        <v>1</v>
      </c>
      <c r="D21" s="453" t="s">
        <v>62</v>
      </c>
      <c r="E21" s="451">
        <v>187</v>
      </c>
      <c r="F21" s="499">
        <v>96</v>
      </c>
      <c r="G21" s="454">
        <v>19</v>
      </c>
      <c r="H21" s="504">
        <v>362</v>
      </c>
      <c r="I21" s="452">
        <v>117</v>
      </c>
      <c r="J21" s="453" t="s">
        <v>62</v>
      </c>
      <c r="K21" s="455">
        <f t="shared" si="0"/>
        <v>782</v>
      </c>
    </row>
    <row r="22" spans="1:11" ht="15">
      <c r="A22" s="71" t="s">
        <v>54</v>
      </c>
      <c r="B22" s="458" t="s">
        <v>62</v>
      </c>
      <c r="C22" s="452">
        <v>18</v>
      </c>
      <c r="D22" s="450">
        <v>12</v>
      </c>
      <c r="E22" s="451">
        <v>110</v>
      </c>
      <c r="F22" s="499">
        <v>63</v>
      </c>
      <c r="G22" s="454">
        <v>34</v>
      </c>
      <c r="H22" s="504">
        <v>116</v>
      </c>
      <c r="I22" s="452">
        <v>344</v>
      </c>
      <c r="J22" s="453" t="s">
        <v>62</v>
      </c>
      <c r="K22" s="455">
        <f t="shared" si="0"/>
        <v>697</v>
      </c>
    </row>
    <row r="23" spans="1:11" ht="15">
      <c r="A23" s="71" t="s">
        <v>34</v>
      </c>
      <c r="B23" s="449">
        <v>34</v>
      </c>
      <c r="C23" s="452">
        <v>335</v>
      </c>
      <c r="D23" s="450">
        <v>11</v>
      </c>
      <c r="E23" s="456" t="s">
        <v>62</v>
      </c>
      <c r="F23" s="456" t="s">
        <v>62</v>
      </c>
      <c r="G23" s="457" t="s">
        <v>62</v>
      </c>
      <c r="H23" s="504">
        <v>269</v>
      </c>
      <c r="I23" s="452">
        <v>50</v>
      </c>
      <c r="J23" s="453" t="s">
        <v>62</v>
      </c>
      <c r="K23" s="455">
        <f t="shared" si="0"/>
        <v>699</v>
      </c>
    </row>
    <row r="24" spans="1:11" ht="15">
      <c r="A24" s="71" t="s">
        <v>64</v>
      </c>
      <c r="B24" s="458" t="s">
        <v>62</v>
      </c>
      <c r="C24" s="452">
        <v>25</v>
      </c>
      <c r="D24" s="450">
        <v>1</v>
      </c>
      <c r="E24" s="451">
        <v>245</v>
      </c>
      <c r="F24" s="499">
        <v>146</v>
      </c>
      <c r="G24" s="454">
        <v>305</v>
      </c>
      <c r="H24" s="504">
        <v>2012</v>
      </c>
      <c r="I24" s="452">
        <v>771</v>
      </c>
      <c r="J24" s="451">
        <v>20</v>
      </c>
      <c r="K24" s="455">
        <f t="shared" si="0"/>
        <v>3525</v>
      </c>
    </row>
    <row r="25" spans="1:11" ht="15">
      <c r="A25" s="71" t="s">
        <v>39</v>
      </c>
      <c r="B25" s="449">
        <v>22</v>
      </c>
      <c r="C25" s="452">
        <v>368</v>
      </c>
      <c r="D25" s="450">
        <v>15</v>
      </c>
      <c r="E25" s="456" t="s">
        <v>62</v>
      </c>
      <c r="F25" s="456" t="s">
        <v>62</v>
      </c>
      <c r="G25" s="457" t="s">
        <v>62</v>
      </c>
      <c r="H25" s="504">
        <v>194</v>
      </c>
      <c r="I25" s="452">
        <v>13</v>
      </c>
      <c r="J25" s="453" t="s">
        <v>62</v>
      </c>
      <c r="K25" s="455">
        <f t="shared" si="0"/>
        <v>612</v>
      </c>
    </row>
    <row r="26" spans="1:11" ht="15">
      <c r="A26" s="71" t="s">
        <v>37</v>
      </c>
      <c r="B26" s="458" t="s">
        <v>62</v>
      </c>
      <c r="C26" s="510" t="s">
        <v>62</v>
      </c>
      <c r="D26" s="453" t="s">
        <v>62</v>
      </c>
      <c r="E26" s="451">
        <v>135</v>
      </c>
      <c r="F26" s="499">
        <v>66</v>
      </c>
      <c r="G26" s="454">
        <v>56</v>
      </c>
      <c r="H26" s="504">
        <v>833</v>
      </c>
      <c r="I26" s="452">
        <v>22</v>
      </c>
      <c r="J26" s="453" t="s">
        <v>62</v>
      </c>
      <c r="K26" s="455">
        <f t="shared" si="0"/>
        <v>1112</v>
      </c>
    </row>
    <row r="27" spans="1:11" ht="15">
      <c r="A27" s="71" t="s">
        <v>112</v>
      </c>
      <c r="B27" s="458" t="s">
        <v>62</v>
      </c>
      <c r="C27" s="510" t="s">
        <v>62</v>
      </c>
      <c r="D27" s="453" t="s">
        <v>62</v>
      </c>
      <c r="E27" s="451">
        <v>1015</v>
      </c>
      <c r="F27" s="499">
        <v>624</v>
      </c>
      <c r="G27" s="457" t="s">
        <v>62</v>
      </c>
      <c r="H27" s="505" t="s">
        <v>62</v>
      </c>
      <c r="I27" s="452">
        <v>454</v>
      </c>
      <c r="J27" s="453" t="s">
        <v>62</v>
      </c>
      <c r="K27" s="455">
        <f t="shared" si="0"/>
        <v>2093</v>
      </c>
    </row>
    <row r="28" spans="1:11" ht="15">
      <c r="A28" s="71" t="s">
        <v>35</v>
      </c>
      <c r="B28" s="449">
        <v>17</v>
      </c>
      <c r="C28" s="452">
        <v>16</v>
      </c>
      <c r="D28" s="453" t="s">
        <v>62</v>
      </c>
      <c r="E28" s="451">
        <v>2</v>
      </c>
      <c r="F28" s="499">
        <v>2</v>
      </c>
      <c r="G28" s="454">
        <v>145</v>
      </c>
      <c r="H28" s="504">
        <v>1233</v>
      </c>
      <c r="I28" s="452">
        <v>849</v>
      </c>
      <c r="J28" s="451">
        <v>43</v>
      </c>
      <c r="K28" s="455">
        <f t="shared" si="0"/>
        <v>2307</v>
      </c>
    </row>
    <row r="29" spans="1:11" ht="15">
      <c r="A29" s="71" t="s">
        <v>41</v>
      </c>
      <c r="B29" s="458" t="s">
        <v>62</v>
      </c>
      <c r="C29" s="510" t="s">
        <v>62</v>
      </c>
      <c r="D29" s="453" t="s">
        <v>62</v>
      </c>
      <c r="E29" s="451">
        <v>169</v>
      </c>
      <c r="F29" s="499">
        <v>106</v>
      </c>
      <c r="G29" s="454">
        <v>163</v>
      </c>
      <c r="H29" s="504">
        <v>620</v>
      </c>
      <c r="I29" s="452">
        <v>94</v>
      </c>
      <c r="J29" s="451">
        <v>1</v>
      </c>
      <c r="K29" s="455">
        <f t="shared" si="0"/>
        <v>1153</v>
      </c>
    </row>
    <row r="30" spans="1:11" ht="15">
      <c r="A30" s="71" t="s">
        <v>115</v>
      </c>
      <c r="B30" s="449">
        <v>136</v>
      </c>
      <c r="C30" s="452">
        <v>802</v>
      </c>
      <c r="D30" s="450">
        <v>16</v>
      </c>
      <c r="E30" s="451">
        <v>14</v>
      </c>
      <c r="F30" s="499">
        <v>15</v>
      </c>
      <c r="G30" s="454">
        <v>31</v>
      </c>
      <c r="H30" s="504">
        <v>526</v>
      </c>
      <c r="I30" s="452">
        <v>9</v>
      </c>
      <c r="J30" s="451">
        <v>4</v>
      </c>
      <c r="K30" s="455">
        <f t="shared" si="0"/>
        <v>1553</v>
      </c>
    </row>
    <row r="31" spans="1:11" ht="15">
      <c r="A31" s="71" t="s">
        <v>44</v>
      </c>
      <c r="B31" s="449">
        <v>28</v>
      </c>
      <c r="C31" s="452">
        <v>95</v>
      </c>
      <c r="D31" s="450">
        <v>22</v>
      </c>
      <c r="E31" s="451">
        <v>231</v>
      </c>
      <c r="F31" s="499">
        <v>144</v>
      </c>
      <c r="G31" s="457" t="s">
        <v>62</v>
      </c>
      <c r="H31" s="504">
        <v>315</v>
      </c>
      <c r="I31" s="452">
        <v>159</v>
      </c>
      <c r="J31" s="453" t="s">
        <v>62</v>
      </c>
      <c r="K31" s="455">
        <f t="shared" si="0"/>
        <v>994</v>
      </c>
    </row>
    <row r="32" spans="1:11" ht="15">
      <c r="A32" s="71" t="s">
        <v>262</v>
      </c>
      <c r="B32" s="449">
        <v>30</v>
      </c>
      <c r="C32" s="452">
        <v>330</v>
      </c>
      <c r="D32" s="450">
        <v>11</v>
      </c>
      <c r="E32" s="451">
        <v>244</v>
      </c>
      <c r="F32" s="499">
        <v>147</v>
      </c>
      <c r="G32" s="454">
        <v>3</v>
      </c>
      <c r="H32" s="504">
        <v>257</v>
      </c>
      <c r="I32" s="452">
        <v>90</v>
      </c>
      <c r="J32" s="453" t="s">
        <v>62</v>
      </c>
      <c r="K32" s="455">
        <f t="shared" si="0"/>
        <v>1112</v>
      </c>
    </row>
    <row r="33" spans="1:11" ht="15">
      <c r="A33" s="71" t="s">
        <v>53</v>
      </c>
      <c r="B33" s="449">
        <v>40</v>
      </c>
      <c r="C33" s="452">
        <v>2214</v>
      </c>
      <c r="D33" s="450">
        <v>24</v>
      </c>
      <c r="E33" s="451">
        <v>188</v>
      </c>
      <c r="F33" s="499">
        <v>96</v>
      </c>
      <c r="G33" s="454">
        <v>27</v>
      </c>
      <c r="H33" s="504">
        <v>293</v>
      </c>
      <c r="I33" s="452">
        <v>157</v>
      </c>
      <c r="J33" s="453" t="s">
        <v>62</v>
      </c>
      <c r="K33" s="455">
        <f t="shared" si="0"/>
        <v>3039</v>
      </c>
    </row>
    <row r="34" spans="1:11" ht="15">
      <c r="A34" s="71" t="s">
        <v>33</v>
      </c>
      <c r="B34" s="458" t="s">
        <v>62</v>
      </c>
      <c r="C34" s="452">
        <v>28</v>
      </c>
      <c r="D34" s="450">
        <v>11</v>
      </c>
      <c r="E34" s="451">
        <v>148</v>
      </c>
      <c r="F34" s="499">
        <v>78</v>
      </c>
      <c r="G34" s="454">
        <v>66</v>
      </c>
      <c r="H34" s="504">
        <v>352</v>
      </c>
      <c r="I34" s="452">
        <v>95</v>
      </c>
      <c r="J34" s="453" t="s">
        <v>62</v>
      </c>
      <c r="K34" s="455">
        <f t="shared" si="0"/>
        <v>778</v>
      </c>
    </row>
    <row r="35" spans="1:11" ht="15">
      <c r="A35" s="71" t="s">
        <v>32</v>
      </c>
      <c r="B35" s="458" t="s">
        <v>62</v>
      </c>
      <c r="C35" s="452">
        <v>39</v>
      </c>
      <c r="D35" s="453" t="s">
        <v>62</v>
      </c>
      <c r="E35" s="451">
        <v>23</v>
      </c>
      <c r="F35" s="499">
        <v>14</v>
      </c>
      <c r="G35" s="454">
        <v>10</v>
      </c>
      <c r="H35" s="504">
        <v>235</v>
      </c>
      <c r="I35" s="452">
        <v>22</v>
      </c>
      <c r="J35" s="453" t="s">
        <v>62</v>
      </c>
      <c r="K35" s="455">
        <f t="shared" si="0"/>
        <v>343</v>
      </c>
    </row>
    <row r="36" spans="1:11" ht="15">
      <c r="A36" s="71" t="s">
        <v>51</v>
      </c>
      <c r="B36" s="458" t="s">
        <v>62</v>
      </c>
      <c r="C36" s="510" t="s">
        <v>62</v>
      </c>
      <c r="D36" s="453" t="s">
        <v>62</v>
      </c>
      <c r="E36" s="451">
        <v>57</v>
      </c>
      <c r="F36" s="499">
        <v>38</v>
      </c>
      <c r="G36" s="457" t="s">
        <v>62</v>
      </c>
      <c r="H36" s="504">
        <v>529</v>
      </c>
      <c r="I36" s="452">
        <v>16</v>
      </c>
      <c r="J36" s="453" t="s">
        <v>62</v>
      </c>
      <c r="K36" s="455">
        <f t="shared" si="0"/>
        <v>640</v>
      </c>
    </row>
    <row r="37" spans="1:11" ht="15">
      <c r="A37" s="71" t="s">
        <v>263</v>
      </c>
      <c r="B37" s="449">
        <v>151</v>
      </c>
      <c r="C37" s="452">
        <v>187</v>
      </c>
      <c r="D37" s="459">
        <v>9</v>
      </c>
      <c r="E37" s="451">
        <v>96</v>
      </c>
      <c r="F37" s="499">
        <v>58</v>
      </c>
      <c r="G37" s="454">
        <v>51</v>
      </c>
      <c r="H37" s="504">
        <v>480</v>
      </c>
      <c r="I37" s="452">
        <v>42</v>
      </c>
      <c r="J37" s="451">
        <v>20</v>
      </c>
      <c r="K37" s="455">
        <f t="shared" si="0"/>
        <v>1094</v>
      </c>
    </row>
    <row r="38" spans="1:11" ht="15.75" thickBot="1">
      <c r="A38" s="71" t="s">
        <v>79</v>
      </c>
      <c r="B38" s="460">
        <v>133</v>
      </c>
      <c r="C38" s="462">
        <v>900</v>
      </c>
      <c r="D38" s="459">
        <v>3</v>
      </c>
      <c r="E38" s="461">
        <v>382</v>
      </c>
      <c r="F38" s="500">
        <v>186</v>
      </c>
      <c r="G38" s="463">
        <v>108</v>
      </c>
      <c r="H38" s="506">
        <v>800</v>
      </c>
      <c r="I38" s="462">
        <v>1537</v>
      </c>
      <c r="J38" s="461">
        <v>87</v>
      </c>
      <c r="K38" s="464">
        <f t="shared" si="0"/>
        <v>4136</v>
      </c>
    </row>
    <row r="39" spans="1:11" ht="16.5" thickBot="1" thickTop="1">
      <c r="A39" s="465" t="s">
        <v>80</v>
      </c>
      <c r="B39" s="466">
        <f>SUM(B10:B38)</f>
        <v>828</v>
      </c>
      <c r="C39" s="469">
        <f aca="true" t="shared" si="1" ref="C39:K39">SUM(C10:C38)</f>
        <v>12300</v>
      </c>
      <c r="D39" s="467">
        <f t="shared" si="1"/>
        <v>369</v>
      </c>
      <c r="E39" s="468">
        <f t="shared" si="1"/>
        <v>7295</v>
      </c>
      <c r="F39" s="468">
        <f>SUM(F10:F38)</f>
        <v>4154</v>
      </c>
      <c r="G39" s="470">
        <f>SUM(G10:G38)</f>
        <v>1684</v>
      </c>
      <c r="H39" s="471">
        <f>SUM(H10:H38)</f>
        <v>14511</v>
      </c>
      <c r="I39" s="469">
        <f t="shared" si="1"/>
        <v>14511</v>
      </c>
      <c r="J39" s="468">
        <f t="shared" si="1"/>
        <v>1069</v>
      </c>
      <c r="K39" s="471">
        <f t="shared" si="1"/>
        <v>56721</v>
      </c>
    </row>
    <row r="40" ht="13.5" thickTop="1"/>
  </sheetData>
  <sheetProtection/>
  <mergeCells count="8">
    <mergeCell ref="A1:K1"/>
    <mergeCell ref="A2:C2"/>
    <mergeCell ref="A5:K5"/>
    <mergeCell ref="A6:K6"/>
    <mergeCell ref="A8:A9"/>
    <mergeCell ref="C8:F8"/>
    <mergeCell ref="I8:J8"/>
    <mergeCell ref="K8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PageLayoutView="0" workbookViewId="0" topLeftCell="A1">
      <selection activeCell="A1" sqref="A1"/>
      <selection activeCell="A1" sqref="A1:Q1"/>
    </sheetView>
  </sheetViews>
  <sheetFormatPr defaultColWidth="9.140625" defaultRowHeight="12.75"/>
  <cols>
    <col min="12" max="16" width="5.7109375" style="0" customWidth="1"/>
    <col min="17" max="17" width="7.7109375" style="0" customWidth="1"/>
    <col min="18" max="18" width="4.00390625" style="0" customWidth="1"/>
  </cols>
  <sheetData>
    <row r="1" spans="1:17" ht="18">
      <c r="A1" s="613" t="s">
        <v>264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</row>
    <row r="2" spans="1:17" ht="15">
      <c r="A2" s="472" t="s">
        <v>89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</row>
    <row r="3" spans="1:17" ht="15">
      <c r="A3" s="473"/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</row>
    <row r="4" spans="1:17" ht="23.25">
      <c r="A4" s="713" t="s">
        <v>265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</row>
    <row r="5" spans="1:17" ht="20.25">
      <c r="A5" s="714" t="s">
        <v>266</v>
      </c>
      <c r="B5" s="714"/>
      <c r="C5" s="714"/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</row>
    <row r="6" spans="1:17" ht="15.75" thickBot="1">
      <c r="A6" s="474"/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715" t="s">
        <v>125</v>
      </c>
      <c r="P6" s="715"/>
      <c r="Q6" s="715"/>
    </row>
    <row r="7" spans="1:17" ht="14.25" thickBot="1" thickTop="1">
      <c r="A7" s="716" t="s">
        <v>92</v>
      </c>
      <c r="B7" s="719" t="s">
        <v>267</v>
      </c>
      <c r="C7" s="720"/>
      <c r="D7" s="720"/>
      <c r="E7" s="720"/>
      <c r="F7" s="719" t="s">
        <v>153</v>
      </c>
      <c r="G7" s="720"/>
      <c r="H7" s="720"/>
      <c r="I7" s="720"/>
      <c r="J7" s="720"/>
      <c r="K7" s="720"/>
      <c r="L7" s="720"/>
      <c r="M7" s="720"/>
      <c r="N7" s="720"/>
      <c r="O7" s="721" t="s">
        <v>268</v>
      </c>
      <c r="P7" s="722"/>
      <c r="Q7" s="723" t="s">
        <v>186</v>
      </c>
    </row>
    <row r="8" spans="1:17" ht="13.5" thickTop="1">
      <c r="A8" s="717"/>
      <c r="B8" s="726" t="s">
        <v>269</v>
      </c>
      <c r="C8" s="711" t="s">
        <v>270</v>
      </c>
      <c r="D8" s="729" t="s">
        <v>272</v>
      </c>
      <c r="E8" s="711" t="s">
        <v>271</v>
      </c>
      <c r="F8" s="731" t="s">
        <v>273</v>
      </c>
      <c r="G8" s="732"/>
      <c r="H8" s="726" t="s">
        <v>274</v>
      </c>
      <c r="I8" s="711" t="s">
        <v>275</v>
      </c>
      <c r="J8" s="711" t="s">
        <v>276</v>
      </c>
      <c r="K8" s="711" t="s">
        <v>277</v>
      </c>
      <c r="L8" s="711" t="s">
        <v>278</v>
      </c>
      <c r="M8" s="711" t="s">
        <v>279</v>
      </c>
      <c r="N8" s="729" t="s">
        <v>280</v>
      </c>
      <c r="O8" s="726" t="s">
        <v>281</v>
      </c>
      <c r="P8" s="734" t="s">
        <v>282</v>
      </c>
      <c r="Q8" s="724"/>
    </row>
    <row r="9" spans="1:17" ht="13.5" thickBot="1">
      <c r="A9" s="718"/>
      <c r="B9" s="727"/>
      <c r="C9" s="728"/>
      <c r="D9" s="730"/>
      <c r="E9" s="728"/>
      <c r="F9" s="476" t="s">
        <v>269</v>
      </c>
      <c r="G9" s="477" t="s">
        <v>276</v>
      </c>
      <c r="H9" s="733"/>
      <c r="I9" s="712"/>
      <c r="J9" s="712"/>
      <c r="K9" s="712"/>
      <c r="L9" s="712"/>
      <c r="M9" s="712"/>
      <c r="N9" s="736"/>
      <c r="O9" s="733"/>
      <c r="P9" s="735"/>
      <c r="Q9" s="725"/>
    </row>
    <row r="10" spans="1:17" ht="13.5" thickTop="1">
      <c r="A10" s="513" t="s">
        <v>83</v>
      </c>
      <c r="B10" s="479">
        <v>0</v>
      </c>
      <c r="C10" s="480">
        <v>0</v>
      </c>
      <c r="D10" s="481">
        <v>0</v>
      </c>
      <c r="E10" s="480">
        <v>0</v>
      </c>
      <c r="F10" s="479">
        <v>0</v>
      </c>
      <c r="G10" s="482">
        <v>0</v>
      </c>
      <c r="H10" s="483">
        <v>0</v>
      </c>
      <c r="I10" s="480">
        <v>1</v>
      </c>
      <c r="J10" s="480">
        <v>0</v>
      </c>
      <c r="K10" s="480">
        <v>0</v>
      </c>
      <c r="L10" s="484">
        <v>7</v>
      </c>
      <c r="M10" s="484">
        <v>9</v>
      </c>
      <c r="N10" s="484">
        <v>10</v>
      </c>
      <c r="O10" s="479">
        <v>0</v>
      </c>
      <c r="P10" s="485">
        <v>0</v>
      </c>
      <c r="Q10" s="486">
        <f>SUM(B10:P10)</f>
        <v>27</v>
      </c>
    </row>
    <row r="11" spans="1:17" ht="12.75">
      <c r="A11" s="478" t="s">
        <v>102</v>
      </c>
      <c r="B11" s="483">
        <v>186</v>
      </c>
      <c r="C11" s="487">
        <v>17</v>
      </c>
      <c r="D11" s="481" t="s">
        <v>62</v>
      </c>
      <c r="E11" s="487">
        <v>489</v>
      </c>
      <c r="F11" s="483" t="s">
        <v>62</v>
      </c>
      <c r="G11" s="482" t="s">
        <v>62</v>
      </c>
      <c r="H11" s="483" t="s">
        <v>62</v>
      </c>
      <c r="I11" s="480">
        <v>3</v>
      </c>
      <c r="J11" s="480">
        <v>772</v>
      </c>
      <c r="K11" s="480">
        <v>0</v>
      </c>
      <c r="L11" s="480">
        <v>0</v>
      </c>
      <c r="M11" s="480">
        <v>0</v>
      </c>
      <c r="N11" s="481">
        <v>0</v>
      </c>
      <c r="O11" s="479">
        <v>0</v>
      </c>
      <c r="P11" s="485">
        <v>0</v>
      </c>
      <c r="Q11" s="488">
        <f>SUM(B11:P11)</f>
        <v>1467</v>
      </c>
    </row>
    <row r="12" spans="1:17" ht="12.75">
      <c r="A12" s="478" t="s">
        <v>86</v>
      </c>
      <c r="B12" s="483">
        <v>38</v>
      </c>
      <c r="C12" s="487">
        <v>3</v>
      </c>
      <c r="D12" s="481" t="s">
        <v>62</v>
      </c>
      <c r="E12" s="480" t="s">
        <v>62</v>
      </c>
      <c r="F12" s="483">
        <v>9</v>
      </c>
      <c r="G12" s="482" t="s">
        <v>62</v>
      </c>
      <c r="H12" s="483">
        <v>1</v>
      </c>
      <c r="I12" s="480">
        <v>0</v>
      </c>
      <c r="J12" s="480">
        <v>0</v>
      </c>
      <c r="K12" s="480">
        <v>0</v>
      </c>
      <c r="L12" s="480">
        <v>0</v>
      </c>
      <c r="M12" s="480">
        <v>0</v>
      </c>
      <c r="N12" s="481">
        <v>0</v>
      </c>
      <c r="O12" s="479">
        <v>0</v>
      </c>
      <c r="P12" s="485">
        <v>0</v>
      </c>
      <c r="Q12" s="488">
        <f>SUM(B12:P12)</f>
        <v>51</v>
      </c>
    </row>
    <row r="13" spans="1:17" ht="12.75">
      <c r="A13" s="489" t="s">
        <v>73</v>
      </c>
      <c r="B13" s="483">
        <v>5539</v>
      </c>
      <c r="C13" s="487">
        <v>166</v>
      </c>
      <c r="D13" s="481" t="s">
        <v>62</v>
      </c>
      <c r="E13" s="487">
        <v>837</v>
      </c>
      <c r="F13" s="479">
        <v>75</v>
      </c>
      <c r="G13" s="482" t="s">
        <v>62</v>
      </c>
      <c r="H13" s="479">
        <v>12</v>
      </c>
      <c r="I13" s="490">
        <v>3</v>
      </c>
      <c r="J13" s="487">
        <v>1303</v>
      </c>
      <c r="K13" s="480" t="s">
        <v>62</v>
      </c>
      <c r="L13" s="480" t="s">
        <v>62</v>
      </c>
      <c r="M13" s="480" t="s">
        <v>62</v>
      </c>
      <c r="N13" s="481" t="s">
        <v>62</v>
      </c>
      <c r="O13" s="479" t="s">
        <v>62</v>
      </c>
      <c r="P13" s="485" t="s">
        <v>62</v>
      </c>
      <c r="Q13" s="488">
        <f>SUM(B13:P13)</f>
        <v>7935</v>
      </c>
    </row>
    <row r="14" spans="1:17" ht="12.75">
      <c r="A14" s="478" t="s">
        <v>46</v>
      </c>
      <c r="B14" s="483">
        <v>431</v>
      </c>
      <c r="C14" s="487" t="s">
        <v>62</v>
      </c>
      <c r="D14" s="484" t="s">
        <v>62</v>
      </c>
      <c r="E14" s="487">
        <v>28</v>
      </c>
      <c r="F14" s="483">
        <v>93</v>
      </c>
      <c r="G14" s="482">
        <v>27</v>
      </c>
      <c r="H14" s="483">
        <v>4</v>
      </c>
      <c r="I14" s="490">
        <v>8</v>
      </c>
      <c r="J14" s="487">
        <v>122</v>
      </c>
      <c r="K14" s="480" t="s">
        <v>62</v>
      </c>
      <c r="L14" s="480" t="s">
        <v>62</v>
      </c>
      <c r="M14" s="480" t="s">
        <v>62</v>
      </c>
      <c r="N14" s="481" t="s">
        <v>62</v>
      </c>
      <c r="O14" s="479" t="s">
        <v>62</v>
      </c>
      <c r="P14" s="485" t="s">
        <v>62</v>
      </c>
      <c r="Q14" s="488">
        <f>SUM(B14:P14)</f>
        <v>713</v>
      </c>
    </row>
    <row r="15" spans="1:17" ht="12.75">
      <c r="A15" s="489" t="s">
        <v>50</v>
      </c>
      <c r="B15" s="479" t="s">
        <v>62</v>
      </c>
      <c r="C15" s="480" t="s">
        <v>62</v>
      </c>
      <c r="D15" s="481" t="s">
        <v>62</v>
      </c>
      <c r="E15" s="480" t="s">
        <v>62</v>
      </c>
      <c r="F15" s="479" t="s">
        <v>62</v>
      </c>
      <c r="G15" s="485" t="s">
        <v>62</v>
      </c>
      <c r="H15" s="479" t="s">
        <v>62</v>
      </c>
      <c r="I15" s="480" t="s">
        <v>62</v>
      </c>
      <c r="J15" s="480" t="s">
        <v>62</v>
      </c>
      <c r="K15" s="480" t="s">
        <v>62</v>
      </c>
      <c r="L15" s="480" t="s">
        <v>62</v>
      </c>
      <c r="M15" s="480" t="s">
        <v>62</v>
      </c>
      <c r="N15" s="481" t="s">
        <v>62</v>
      </c>
      <c r="O15" s="479" t="s">
        <v>62</v>
      </c>
      <c r="P15" s="485" t="s">
        <v>62</v>
      </c>
      <c r="Q15" s="488" t="s">
        <v>62</v>
      </c>
    </row>
    <row r="16" spans="1:17" ht="12.75">
      <c r="A16" s="489" t="s">
        <v>47</v>
      </c>
      <c r="B16" s="479" t="s">
        <v>62</v>
      </c>
      <c r="C16" s="480" t="s">
        <v>62</v>
      </c>
      <c r="D16" s="484">
        <v>8</v>
      </c>
      <c r="E16" s="480" t="s">
        <v>62</v>
      </c>
      <c r="F16" s="479" t="s">
        <v>62</v>
      </c>
      <c r="G16" s="485" t="s">
        <v>62</v>
      </c>
      <c r="H16" s="479" t="s">
        <v>62</v>
      </c>
      <c r="I16" s="480">
        <v>2</v>
      </c>
      <c r="J16" s="487" t="s">
        <v>62</v>
      </c>
      <c r="K16" s="480" t="s">
        <v>62</v>
      </c>
      <c r="L16" s="480" t="s">
        <v>62</v>
      </c>
      <c r="M16" s="480" t="s">
        <v>62</v>
      </c>
      <c r="N16" s="484" t="s">
        <v>62</v>
      </c>
      <c r="O16" s="479" t="s">
        <v>62</v>
      </c>
      <c r="P16" s="485" t="s">
        <v>62</v>
      </c>
      <c r="Q16" s="488">
        <f aca="true" t="shared" si="0" ref="Q16:Q36">SUM(B16:P16)</f>
        <v>10</v>
      </c>
    </row>
    <row r="17" spans="1:17" ht="12.75">
      <c r="A17" s="489" t="s">
        <v>55</v>
      </c>
      <c r="B17" s="483">
        <v>56</v>
      </c>
      <c r="C17" s="480">
        <v>1</v>
      </c>
      <c r="D17" s="481" t="s">
        <v>62</v>
      </c>
      <c r="E17" s="487">
        <v>22</v>
      </c>
      <c r="F17" s="483">
        <v>17</v>
      </c>
      <c r="G17" s="485" t="s">
        <v>62</v>
      </c>
      <c r="H17" s="479">
        <v>3</v>
      </c>
      <c r="I17" s="490">
        <v>4</v>
      </c>
      <c r="J17" s="487">
        <v>32</v>
      </c>
      <c r="K17" s="480" t="s">
        <v>62</v>
      </c>
      <c r="L17" s="484" t="s">
        <v>62</v>
      </c>
      <c r="M17" s="480" t="s">
        <v>62</v>
      </c>
      <c r="N17" s="484" t="s">
        <v>62</v>
      </c>
      <c r="O17" s="479" t="s">
        <v>62</v>
      </c>
      <c r="P17" s="482" t="s">
        <v>62</v>
      </c>
      <c r="Q17" s="488">
        <f t="shared" si="0"/>
        <v>135</v>
      </c>
    </row>
    <row r="18" spans="1:17" ht="12.75">
      <c r="A18" s="512" t="s">
        <v>81</v>
      </c>
      <c r="B18" s="479">
        <v>0</v>
      </c>
      <c r="C18" s="480">
        <v>0</v>
      </c>
      <c r="D18" s="481">
        <v>0</v>
      </c>
      <c r="E18" s="487">
        <v>87</v>
      </c>
      <c r="F18" s="483">
        <v>8</v>
      </c>
      <c r="G18" s="485">
        <v>0</v>
      </c>
      <c r="H18" s="479">
        <v>0</v>
      </c>
      <c r="I18" s="491">
        <v>303</v>
      </c>
      <c r="J18" s="487">
        <v>306</v>
      </c>
      <c r="K18" s="480">
        <v>0</v>
      </c>
      <c r="L18" s="484">
        <v>182</v>
      </c>
      <c r="M18" s="484">
        <v>32</v>
      </c>
      <c r="N18" s="484">
        <v>76</v>
      </c>
      <c r="O18" s="479">
        <v>0</v>
      </c>
      <c r="P18" s="482">
        <v>6</v>
      </c>
      <c r="Q18" s="488">
        <f t="shared" si="0"/>
        <v>1000</v>
      </c>
    </row>
    <row r="19" spans="1:17" ht="12.75">
      <c r="A19" s="489" t="s">
        <v>66</v>
      </c>
      <c r="B19" s="479" t="s">
        <v>62</v>
      </c>
      <c r="C19" s="480" t="s">
        <v>62</v>
      </c>
      <c r="D19" s="484" t="s">
        <v>62</v>
      </c>
      <c r="E19" s="480" t="s">
        <v>62</v>
      </c>
      <c r="F19" s="479">
        <v>20</v>
      </c>
      <c r="G19" s="482">
        <v>29</v>
      </c>
      <c r="H19" s="483" t="s">
        <v>62</v>
      </c>
      <c r="I19" s="490">
        <v>209</v>
      </c>
      <c r="J19" s="487">
        <v>471</v>
      </c>
      <c r="K19" s="487" t="s">
        <v>62</v>
      </c>
      <c r="L19" s="484">
        <v>368</v>
      </c>
      <c r="M19" s="484">
        <v>75</v>
      </c>
      <c r="N19" s="484">
        <v>116</v>
      </c>
      <c r="O19" s="479" t="s">
        <v>62</v>
      </c>
      <c r="P19" s="485" t="s">
        <v>62</v>
      </c>
      <c r="Q19" s="488">
        <f t="shared" si="0"/>
        <v>1288</v>
      </c>
    </row>
    <row r="20" spans="1:17" ht="12.75">
      <c r="A20" s="513" t="s">
        <v>49</v>
      </c>
      <c r="B20" s="483">
        <v>592</v>
      </c>
      <c r="C20" s="487">
        <v>29</v>
      </c>
      <c r="D20" s="481">
        <v>0</v>
      </c>
      <c r="E20" s="487">
        <v>1</v>
      </c>
      <c r="F20" s="483">
        <v>194</v>
      </c>
      <c r="G20" s="482">
        <v>220</v>
      </c>
      <c r="H20" s="479">
        <v>1</v>
      </c>
      <c r="I20" s="490">
        <v>17</v>
      </c>
      <c r="J20" s="487">
        <v>903</v>
      </c>
      <c r="K20" s="480">
        <v>0</v>
      </c>
      <c r="L20" s="481">
        <v>0</v>
      </c>
      <c r="M20" s="481">
        <v>0</v>
      </c>
      <c r="N20" s="481">
        <v>0</v>
      </c>
      <c r="O20" s="479">
        <v>0</v>
      </c>
      <c r="P20" s="485">
        <v>0</v>
      </c>
      <c r="Q20" s="488">
        <f t="shared" si="0"/>
        <v>1957</v>
      </c>
    </row>
    <row r="21" spans="1:17" ht="12.75">
      <c r="A21" s="489" t="s">
        <v>74</v>
      </c>
      <c r="B21" s="483" t="s">
        <v>62</v>
      </c>
      <c r="C21" s="480" t="s">
        <v>62</v>
      </c>
      <c r="D21" s="484">
        <v>22</v>
      </c>
      <c r="E21" s="487" t="s">
        <v>62</v>
      </c>
      <c r="F21" s="479" t="s">
        <v>62</v>
      </c>
      <c r="G21" s="482" t="s">
        <v>62</v>
      </c>
      <c r="H21" s="479" t="s">
        <v>62</v>
      </c>
      <c r="I21" s="490">
        <v>818</v>
      </c>
      <c r="J21" s="487">
        <v>67</v>
      </c>
      <c r="K21" s="487">
        <v>80</v>
      </c>
      <c r="L21" s="484">
        <v>494</v>
      </c>
      <c r="M21" s="484" t="s">
        <v>62</v>
      </c>
      <c r="N21" s="484" t="s">
        <v>62</v>
      </c>
      <c r="O21" s="479" t="s">
        <v>62</v>
      </c>
      <c r="P21" s="485" t="s">
        <v>62</v>
      </c>
      <c r="Q21" s="488">
        <f t="shared" si="0"/>
        <v>1481</v>
      </c>
    </row>
    <row r="22" spans="1:17" ht="12.75">
      <c r="A22" s="489" t="s">
        <v>197</v>
      </c>
      <c r="B22" s="483" t="s">
        <v>62</v>
      </c>
      <c r="C22" s="487">
        <v>5</v>
      </c>
      <c r="D22" s="484">
        <v>10</v>
      </c>
      <c r="E22" s="480" t="s">
        <v>62</v>
      </c>
      <c r="F22" s="479">
        <v>7</v>
      </c>
      <c r="G22" s="482" t="s">
        <v>62</v>
      </c>
      <c r="H22" s="479" t="s">
        <v>62</v>
      </c>
      <c r="I22" s="480">
        <v>304</v>
      </c>
      <c r="J22" s="480">
        <v>262</v>
      </c>
      <c r="K22" s="480" t="s">
        <v>62</v>
      </c>
      <c r="L22" s="480" t="s">
        <v>62</v>
      </c>
      <c r="M22" s="480" t="s">
        <v>62</v>
      </c>
      <c r="N22" s="484">
        <v>74</v>
      </c>
      <c r="O22" s="479" t="s">
        <v>62</v>
      </c>
      <c r="P22" s="485" t="s">
        <v>62</v>
      </c>
      <c r="Q22" s="488">
        <f t="shared" si="0"/>
        <v>662</v>
      </c>
    </row>
    <row r="23" spans="1:17" ht="12.75">
      <c r="A23" s="489" t="s">
        <v>75</v>
      </c>
      <c r="B23" s="483">
        <v>321</v>
      </c>
      <c r="C23" s="480">
        <v>2</v>
      </c>
      <c r="D23" s="484" t="s">
        <v>62</v>
      </c>
      <c r="E23" s="480" t="s">
        <v>62</v>
      </c>
      <c r="F23" s="479">
        <v>10</v>
      </c>
      <c r="G23" s="482" t="s">
        <v>62</v>
      </c>
      <c r="H23" s="479" t="s">
        <v>62</v>
      </c>
      <c r="I23" s="480" t="s">
        <v>62</v>
      </c>
      <c r="J23" s="480" t="s">
        <v>62</v>
      </c>
      <c r="K23" s="480" t="s">
        <v>62</v>
      </c>
      <c r="L23" s="480" t="s">
        <v>62</v>
      </c>
      <c r="M23" s="480" t="s">
        <v>62</v>
      </c>
      <c r="N23" s="481" t="s">
        <v>62</v>
      </c>
      <c r="O23" s="479" t="s">
        <v>62</v>
      </c>
      <c r="P23" s="485" t="s">
        <v>62</v>
      </c>
      <c r="Q23" s="488">
        <f t="shared" si="0"/>
        <v>333</v>
      </c>
    </row>
    <row r="24" spans="1:17" ht="12.75">
      <c r="A24" s="489" t="s">
        <v>283</v>
      </c>
      <c r="B24" s="483" t="s">
        <v>62</v>
      </c>
      <c r="C24" s="480" t="s">
        <v>62</v>
      </c>
      <c r="D24" s="484" t="s">
        <v>62</v>
      </c>
      <c r="E24" s="487">
        <v>3</v>
      </c>
      <c r="F24" s="479" t="s">
        <v>62</v>
      </c>
      <c r="G24" s="482" t="s">
        <v>62</v>
      </c>
      <c r="H24" s="479" t="s">
        <v>62</v>
      </c>
      <c r="I24" s="490" t="s">
        <v>62</v>
      </c>
      <c r="J24" s="480" t="s">
        <v>62</v>
      </c>
      <c r="K24" s="480" t="s">
        <v>62</v>
      </c>
      <c r="L24" s="481" t="s">
        <v>62</v>
      </c>
      <c r="M24" s="481" t="s">
        <v>62</v>
      </c>
      <c r="N24" s="484" t="s">
        <v>62</v>
      </c>
      <c r="O24" s="483">
        <v>2</v>
      </c>
      <c r="P24" s="485" t="s">
        <v>62</v>
      </c>
      <c r="Q24" s="488">
        <f t="shared" si="0"/>
        <v>5</v>
      </c>
    </row>
    <row r="25" spans="1:17" ht="12.75">
      <c r="A25" s="489" t="s">
        <v>42</v>
      </c>
      <c r="B25" s="479">
        <v>24</v>
      </c>
      <c r="C25" s="480">
        <v>11</v>
      </c>
      <c r="D25" s="484" t="s">
        <v>62</v>
      </c>
      <c r="E25" s="480" t="s">
        <v>62</v>
      </c>
      <c r="F25" s="483" t="s">
        <v>62</v>
      </c>
      <c r="G25" s="482" t="s">
        <v>62</v>
      </c>
      <c r="H25" s="479" t="s">
        <v>62</v>
      </c>
      <c r="I25" s="491">
        <v>306</v>
      </c>
      <c r="J25" s="487">
        <v>236</v>
      </c>
      <c r="K25" s="480">
        <v>47</v>
      </c>
      <c r="L25" s="490" t="s">
        <v>62</v>
      </c>
      <c r="M25" s="492">
        <v>19</v>
      </c>
      <c r="N25" s="484">
        <v>74</v>
      </c>
      <c r="O25" s="483">
        <v>4</v>
      </c>
      <c r="P25" s="482" t="s">
        <v>62</v>
      </c>
      <c r="Q25" s="488">
        <f t="shared" si="0"/>
        <v>721</v>
      </c>
    </row>
    <row r="26" spans="1:17" ht="12.75">
      <c r="A26" s="489" t="s">
        <v>76</v>
      </c>
      <c r="B26" s="483">
        <v>3</v>
      </c>
      <c r="C26" s="480" t="s">
        <v>62</v>
      </c>
      <c r="D26" s="484" t="s">
        <v>62</v>
      </c>
      <c r="E26" s="480" t="s">
        <v>62</v>
      </c>
      <c r="F26" s="479" t="s">
        <v>62</v>
      </c>
      <c r="G26" s="482" t="s">
        <v>62</v>
      </c>
      <c r="H26" s="479" t="s">
        <v>62</v>
      </c>
      <c r="I26" s="480" t="s">
        <v>62</v>
      </c>
      <c r="J26" s="480" t="s">
        <v>62</v>
      </c>
      <c r="K26" s="480" t="s">
        <v>62</v>
      </c>
      <c r="L26" s="480" t="s">
        <v>62</v>
      </c>
      <c r="M26" s="480" t="s">
        <v>62</v>
      </c>
      <c r="N26" s="481" t="s">
        <v>62</v>
      </c>
      <c r="O26" s="479" t="s">
        <v>62</v>
      </c>
      <c r="P26" s="485" t="s">
        <v>62</v>
      </c>
      <c r="Q26" s="488">
        <f t="shared" si="0"/>
        <v>3</v>
      </c>
    </row>
    <row r="27" spans="1:17" ht="12.75">
      <c r="A27" s="489" t="s">
        <v>48</v>
      </c>
      <c r="B27" s="483">
        <v>141</v>
      </c>
      <c r="C27" s="487">
        <v>68</v>
      </c>
      <c r="D27" s="484" t="s">
        <v>62</v>
      </c>
      <c r="E27" s="487">
        <v>410</v>
      </c>
      <c r="F27" s="483" t="s">
        <v>62</v>
      </c>
      <c r="G27" s="482" t="s">
        <v>62</v>
      </c>
      <c r="H27" s="479">
        <v>51</v>
      </c>
      <c r="I27" s="490">
        <v>339</v>
      </c>
      <c r="J27" s="487">
        <v>1878</v>
      </c>
      <c r="K27" s="480" t="s">
        <v>62</v>
      </c>
      <c r="L27" s="480" t="s">
        <v>62</v>
      </c>
      <c r="M27" s="480" t="s">
        <v>62</v>
      </c>
      <c r="N27" s="481" t="s">
        <v>62</v>
      </c>
      <c r="O27" s="479" t="s">
        <v>62</v>
      </c>
      <c r="P27" s="485" t="s">
        <v>62</v>
      </c>
      <c r="Q27" s="488">
        <f t="shared" si="0"/>
        <v>2887</v>
      </c>
    </row>
    <row r="28" spans="1:17" ht="12.75">
      <c r="A28" s="489" t="s">
        <v>261</v>
      </c>
      <c r="B28" s="483">
        <v>186</v>
      </c>
      <c r="C28" s="487">
        <v>113</v>
      </c>
      <c r="D28" s="484">
        <v>10</v>
      </c>
      <c r="E28" s="487">
        <v>29</v>
      </c>
      <c r="F28" s="483">
        <v>137</v>
      </c>
      <c r="G28" s="482">
        <v>120</v>
      </c>
      <c r="H28" s="483" t="s">
        <v>62</v>
      </c>
      <c r="I28" s="490">
        <v>50</v>
      </c>
      <c r="J28" s="487">
        <v>492</v>
      </c>
      <c r="K28" s="480" t="s">
        <v>62</v>
      </c>
      <c r="L28" s="480" t="s">
        <v>62</v>
      </c>
      <c r="M28" s="481" t="s">
        <v>62</v>
      </c>
      <c r="N28" s="484" t="s">
        <v>62</v>
      </c>
      <c r="O28" s="483">
        <v>2</v>
      </c>
      <c r="P28" s="485" t="s">
        <v>62</v>
      </c>
      <c r="Q28" s="488">
        <f t="shared" si="0"/>
        <v>1139</v>
      </c>
    </row>
    <row r="29" spans="1:17" ht="12.75">
      <c r="A29" s="489" t="s">
        <v>284</v>
      </c>
      <c r="B29" s="483">
        <v>5</v>
      </c>
      <c r="C29" s="487">
        <v>19</v>
      </c>
      <c r="D29" s="484">
        <v>24</v>
      </c>
      <c r="E29" s="480" t="s">
        <v>62</v>
      </c>
      <c r="F29" s="479" t="s">
        <v>62</v>
      </c>
      <c r="G29" s="485" t="s">
        <v>62</v>
      </c>
      <c r="H29" s="479" t="s">
        <v>62</v>
      </c>
      <c r="I29" s="491">
        <v>499</v>
      </c>
      <c r="J29" s="487">
        <v>46</v>
      </c>
      <c r="K29" s="480" t="s">
        <v>62</v>
      </c>
      <c r="L29" s="480" t="s">
        <v>62</v>
      </c>
      <c r="M29" s="484" t="s">
        <v>62</v>
      </c>
      <c r="N29" s="484" t="s">
        <v>62</v>
      </c>
      <c r="O29" s="479" t="s">
        <v>62</v>
      </c>
      <c r="P29" s="485" t="s">
        <v>62</v>
      </c>
      <c r="Q29" s="488">
        <f t="shared" si="0"/>
        <v>593</v>
      </c>
    </row>
    <row r="30" spans="1:17" ht="12.75">
      <c r="A30" s="489" t="s">
        <v>40</v>
      </c>
      <c r="B30" s="483" t="s">
        <v>62</v>
      </c>
      <c r="C30" s="480">
        <v>30</v>
      </c>
      <c r="D30" s="481" t="s">
        <v>62</v>
      </c>
      <c r="E30" s="480" t="s">
        <v>62</v>
      </c>
      <c r="F30" s="479">
        <v>11</v>
      </c>
      <c r="G30" s="485" t="s">
        <v>62</v>
      </c>
      <c r="H30" s="479" t="s">
        <v>62</v>
      </c>
      <c r="I30" s="491" t="s">
        <v>62</v>
      </c>
      <c r="J30" s="480" t="s">
        <v>62</v>
      </c>
      <c r="K30" s="480" t="s">
        <v>62</v>
      </c>
      <c r="L30" s="480" t="s">
        <v>62</v>
      </c>
      <c r="M30" s="481" t="s">
        <v>62</v>
      </c>
      <c r="N30" s="481" t="s">
        <v>62</v>
      </c>
      <c r="O30" s="479" t="s">
        <v>62</v>
      </c>
      <c r="P30" s="485" t="s">
        <v>62</v>
      </c>
      <c r="Q30" s="493">
        <f t="shared" si="0"/>
        <v>41</v>
      </c>
    </row>
    <row r="31" spans="1:17" ht="12.75">
      <c r="A31" s="512" t="s">
        <v>82</v>
      </c>
      <c r="B31" s="483">
        <v>614</v>
      </c>
      <c r="C31" s="487">
        <v>163</v>
      </c>
      <c r="D31" s="484">
        <v>0</v>
      </c>
      <c r="E31" s="487">
        <v>0</v>
      </c>
      <c r="F31" s="479">
        <v>0</v>
      </c>
      <c r="G31" s="485">
        <v>0</v>
      </c>
      <c r="H31" s="483">
        <v>0</v>
      </c>
      <c r="I31" s="490">
        <v>13</v>
      </c>
      <c r="J31" s="487">
        <v>9</v>
      </c>
      <c r="K31" s="480">
        <v>0</v>
      </c>
      <c r="L31" s="480">
        <v>0</v>
      </c>
      <c r="M31" s="481">
        <v>0</v>
      </c>
      <c r="N31" s="481">
        <v>0</v>
      </c>
      <c r="O31" s="479">
        <v>0</v>
      </c>
      <c r="P31" s="485">
        <v>0</v>
      </c>
      <c r="Q31" s="488">
        <f t="shared" si="0"/>
        <v>799</v>
      </c>
    </row>
    <row r="32" spans="1:17" ht="12.75">
      <c r="A32" s="514" t="s">
        <v>84</v>
      </c>
      <c r="B32" s="483">
        <v>44</v>
      </c>
      <c r="C32" s="480">
        <v>45</v>
      </c>
      <c r="D32" s="484">
        <v>18</v>
      </c>
      <c r="E32" s="487">
        <v>77</v>
      </c>
      <c r="F32" s="483">
        <v>36</v>
      </c>
      <c r="G32" s="485">
        <v>26</v>
      </c>
      <c r="H32" s="479">
        <v>0</v>
      </c>
      <c r="I32" s="490">
        <v>836</v>
      </c>
      <c r="J32" s="487">
        <v>346</v>
      </c>
      <c r="K32" s="487">
        <v>0</v>
      </c>
      <c r="L32" s="484">
        <v>160</v>
      </c>
      <c r="M32" s="484">
        <v>106</v>
      </c>
      <c r="N32" s="484">
        <v>158</v>
      </c>
      <c r="O32" s="483">
        <v>53</v>
      </c>
      <c r="P32" s="482">
        <v>86</v>
      </c>
      <c r="Q32" s="488">
        <f t="shared" si="0"/>
        <v>1991</v>
      </c>
    </row>
    <row r="33" spans="1:17" ht="12.75">
      <c r="A33" s="489" t="s">
        <v>109</v>
      </c>
      <c r="B33" s="483">
        <v>135</v>
      </c>
      <c r="C33" s="487" t="s">
        <v>62</v>
      </c>
      <c r="D33" s="484" t="s">
        <v>62</v>
      </c>
      <c r="E33" s="487">
        <v>406</v>
      </c>
      <c r="F33" s="483" t="s">
        <v>62</v>
      </c>
      <c r="G33" s="482" t="s">
        <v>62</v>
      </c>
      <c r="H33" s="479" t="s">
        <v>62</v>
      </c>
      <c r="I33" s="491">
        <v>5</v>
      </c>
      <c r="J33" s="480">
        <v>7</v>
      </c>
      <c r="K33" s="480" t="s">
        <v>62</v>
      </c>
      <c r="L33" s="481" t="s">
        <v>62</v>
      </c>
      <c r="M33" s="481" t="s">
        <v>62</v>
      </c>
      <c r="N33" s="481" t="s">
        <v>62</v>
      </c>
      <c r="O33" s="479" t="s">
        <v>62</v>
      </c>
      <c r="P33" s="485" t="s">
        <v>62</v>
      </c>
      <c r="Q33" s="488">
        <f t="shared" si="0"/>
        <v>553</v>
      </c>
    </row>
    <row r="34" spans="1:17" ht="12.75">
      <c r="A34" s="489" t="s">
        <v>110</v>
      </c>
      <c r="B34" s="483" t="s">
        <v>62</v>
      </c>
      <c r="C34" s="487" t="s">
        <v>62</v>
      </c>
      <c r="D34" s="484" t="s">
        <v>62</v>
      </c>
      <c r="E34" s="487" t="s">
        <v>62</v>
      </c>
      <c r="F34" s="483">
        <v>98</v>
      </c>
      <c r="G34" s="482" t="s">
        <v>62</v>
      </c>
      <c r="H34" s="479" t="s">
        <v>62</v>
      </c>
      <c r="I34" s="491" t="s">
        <v>62</v>
      </c>
      <c r="J34" s="487" t="s">
        <v>62</v>
      </c>
      <c r="K34" s="480" t="s">
        <v>62</v>
      </c>
      <c r="L34" s="480" t="s">
        <v>62</v>
      </c>
      <c r="M34" s="480" t="s">
        <v>62</v>
      </c>
      <c r="N34" s="481" t="s">
        <v>62</v>
      </c>
      <c r="O34" s="479" t="s">
        <v>62</v>
      </c>
      <c r="P34" s="485" t="s">
        <v>62</v>
      </c>
      <c r="Q34" s="488">
        <f t="shared" si="0"/>
        <v>98</v>
      </c>
    </row>
    <row r="35" spans="1:17" ht="12.75">
      <c r="A35" s="489" t="s">
        <v>111</v>
      </c>
      <c r="B35" s="483">
        <v>473</v>
      </c>
      <c r="C35" s="487" t="s">
        <v>62</v>
      </c>
      <c r="D35" s="484" t="s">
        <v>62</v>
      </c>
      <c r="E35" s="487" t="s">
        <v>62</v>
      </c>
      <c r="F35" s="483">
        <v>479</v>
      </c>
      <c r="G35" s="482">
        <v>586</v>
      </c>
      <c r="H35" s="483">
        <v>28</v>
      </c>
      <c r="I35" s="490">
        <v>32</v>
      </c>
      <c r="J35" s="487">
        <v>2368</v>
      </c>
      <c r="K35" s="480">
        <v>61</v>
      </c>
      <c r="L35" s="480" t="s">
        <v>62</v>
      </c>
      <c r="M35" s="480" t="s">
        <v>62</v>
      </c>
      <c r="N35" s="481" t="s">
        <v>62</v>
      </c>
      <c r="O35" s="479" t="s">
        <v>62</v>
      </c>
      <c r="P35" s="485" t="s">
        <v>62</v>
      </c>
      <c r="Q35" s="488">
        <f t="shared" si="0"/>
        <v>4027</v>
      </c>
    </row>
    <row r="36" spans="1:17" ht="12.75">
      <c r="A36" s="489" t="s">
        <v>64</v>
      </c>
      <c r="B36" s="483">
        <v>498</v>
      </c>
      <c r="C36" s="487">
        <v>506</v>
      </c>
      <c r="D36" s="484">
        <v>6</v>
      </c>
      <c r="E36" s="487" t="s">
        <v>62</v>
      </c>
      <c r="F36" s="483" t="s">
        <v>62</v>
      </c>
      <c r="G36" s="482" t="s">
        <v>62</v>
      </c>
      <c r="H36" s="479" t="s">
        <v>62</v>
      </c>
      <c r="I36" s="490">
        <v>531</v>
      </c>
      <c r="J36" s="487">
        <v>30</v>
      </c>
      <c r="K36" s="487" t="s">
        <v>62</v>
      </c>
      <c r="L36" s="484">
        <v>228</v>
      </c>
      <c r="M36" s="484" t="s">
        <v>62</v>
      </c>
      <c r="N36" s="484" t="s">
        <v>62</v>
      </c>
      <c r="O36" s="479" t="s">
        <v>62</v>
      </c>
      <c r="P36" s="485" t="s">
        <v>62</v>
      </c>
      <c r="Q36" s="488">
        <f t="shared" si="0"/>
        <v>1799</v>
      </c>
    </row>
    <row r="37" spans="1:17" ht="12.75">
      <c r="A37" s="489" t="s">
        <v>37</v>
      </c>
      <c r="B37" s="483" t="s">
        <v>62</v>
      </c>
      <c r="C37" s="487" t="s">
        <v>62</v>
      </c>
      <c r="D37" s="484" t="s">
        <v>62</v>
      </c>
      <c r="E37" s="487" t="s">
        <v>62</v>
      </c>
      <c r="F37" s="483" t="s">
        <v>62</v>
      </c>
      <c r="G37" s="482" t="s">
        <v>62</v>
      </c>
      <c r="H37" s="479" t="s">
        <v>62</v>
      </c>
      <c r="I37" s="480" t="s">
        <v>62</v>
      </c>
      <c r="J37" s="480" t="s">
        <v>62</v>
      </c>
      <c r="K37" s="480" t="s">
        <v>62</v>
      </c>
      <c r="L37" s="480" t="s">
        <v>62</v>
      </c>
      <c r="M37" s="480" t="s">
        <v>62</v>
      </c>
      <c r="N37" s="481" t="s">
        <v>62</v>
      </c>
      <c r="O37" s="479" t="s">
        <v>62</v>
      </c>
      <c r="P37" s="485" t="s">
        <v>62</v>
      </c>
      <c r="Q37" s="488" t="s">
        <v>62</v>
      </c>
    </row>
    <row r="38" spans="1:17" ht="12.75">
      <c r="A38" s="489" t="s">
        <v>112</v>
      </c>
      <c r="B38" s="483" t="s">
        <v>62</v>
      </c>
      <c r="C38" s="487" t="s">
        <v>62</v>
      </c>
      <c r="D38" s="484" t="s">
        <v>62</v>
      </c>
      <c r="E38" s="487">
        <v>64</v>
      </c>
      <c r="F38" s="479" t="s">
        <v>62</v>
      </c>
      <c r="G38" s="482" t="s">
        <v>62</v>
      </c>
      <c r="H38" s="479" t="s">
        <v>62</v>
      </c>
      <c r="I38" s="480" t="s">
        <v>62</v>
      </c>
      <c r="J38" s="480" t="s">
        <v>62</v>
      </c>
      <c r="K38" s="480" t="s">
        <v>62</v>
      </c>
      <c r="L38" s="480" t="s">
        <v>62</v>
      </c>
      <c r="M38" s="480" t="s">
        <v>62</v>
      </c>
      <c r="N38" s="481" t="s">
        <v>62</v>
      </c>
      <c r="O38" s="479" t="s">
        <v>62</v>
      </c>
      <c r="P38" s="485" t="s">
        <v>62</v>
      </c>
      <c r="Q38" s="488">
        <f>SUM(B38:P38)</f>
        <v>64</v>
      </c>
    </row>
    <row r="39" spans="1:17" ht="12.75">
      <c r="A39" s="489" t="s">
        <v>35</v>
      </c>
      <c r="B39" s="483">
        <v>47</v>
      </c>
      <c r="C39" s="487">
        <v>232</v>
      </c>
      <c r="D39" s="484">
        <v>6</v>
      </c>
      <c r="E39" s="487" t="s">
        <v>62</v>
      </c>
      <c r="F39" s="483">
        <v>4</v>
      </c>
      <c r="G39" s="482">
        <v>10</v>
      </c>
      <c r="H39" s="479" t="s">
        <v>62</v>
      </c>
      <c r="I39" s="491">
        <v>6</v>
      </c>
      <c r="J39" s="487">
        <v>66</v>
      </c>
      <c r="K39" s="480" t="s">
        <v>62</v>
      </c>
      <c r="L39" s="481" t="s">
        <v>62</v>
      </c>
      <c r="M39" s="481" t="s">
        <v>62</v>
      </c>
      <c r="N39" s="481" t="s">
        <v>62</v>
      </c>
      <c r="O39" s="479" t="s">
        <v>62</v>
      </c>
      <c r="P39" s="485" t="s">
        <v>62</v>
      </c>
      <c r="Q39" s="488">
        <f>SUM(B39:P39)</f>
        <v>371</v>
      </c>
    </row>
    <row r="40" spans="1:17" ht="12.75">
      <c r="A40" s="489" t="s">
        <v>77</v>
      </c>
      <c r="B40" s="483">
        <v>133</v>
      </c>
      <c r="C40" s="487" t="s">
        <v>62</v>
      </c>
      <c r="D40" s="484" t="s">
        <v>62</v>
      </c>
      <c r="E40" s="487" t="s">
        <v>62</v>
      </c>
      <c r="F40" s="479">
        <v>5</v>
      </c>
      <c r="G40" s="482" t="s">
        <v>62</v>
      </c>
      <c r="H40" s="479" t="s">
        <v>62</v>
      </c>
      <c r="I40" s="480" t="s">
        <v>62</v>
      </c>
      <c r="J40" s="480" t="s">
        <v>62</v>
      </c>
      <c r="K40" s="480" t="s">
        <v>62</v>
      </c>
      <c r="L40" s="480" t="s">
        <v>62</v>
      </c>
      <c r="M40" s="480" t="s">
        <v>62</v>
      </c>
      <c r="N40" s="481" t="s">
        <v>62</v>
      </c>
      <c r="O40" s="479" t="s">
        <v>62</v>
      </c>
      <c r="P40" s="485" t="s">
        <v>62</v>
      </c>
      <c r="Q40" s="488">
        <f>SUM(B40:P40)</f>
        <v>138</v>
      </c>
    </row>
    <row r="41" spans="1:17" ht="12.75">
      <c r="A41" s="489" t="s">
        <v>41</v>
      </c>
      <c r="B41" s="483" t="s">
        <v>62</v>
      </c>
      <c r="C41" s="487" t="s">
        <v>62</v>
      </c>
      <c r="D41" s="484" t="s">
        <v>62</v>
      </c>
      <c r="E41" s="487" t="s">
        <v>62</v>
      </c>
      <c r="F41" s="479" t="s">
        <v>62</v>
      </c>
      <c r="G41" s="482" t="s">
        <v>62</v>
      </c>
      <c r="H41" s="491" t="s">
        <v>62</v>
      </c>
      <c r="I41" s="480" t="s">
        <v>62</v>
      </c>
      <c r="J41" s="480" t="s">
        <v>62</v>
      </c>
      <c r="K41" s="480" t="s">
        <v>62</v>
      </c>
      <c r="L41" s="480" t="s">
        <v>62</v>
      </c>
      <c r="M41" s="480" t="s">
        <v>62</v>
      </c>
      <c r="N41" s="494" t="s">
        <v>62</v>
      </c>
      <c r="O41" s="479" t="s">
        <v>62</v>
      </c>
      <c r="P41" s="485" t="s">
        <v>62</v>
      </c>
      <c r="Q41" s="488" t="s">
        <v>62</v>
      </c>
    </row>
    <row r="42" spans="1:17" ht="12.75">
      <c r="A42" s="514" t="s">
        <v>85</v>
      </c>
      <c r="B42" s="483">
        <v>0</v>
      </c>
      <c r="C42" s="487">
        <v>0</v>
      </c>
      <c r="D42" s="484">
        <v>0</v>
      </c>
      <c r="E42" s="487">
        <v>0</v>
      </c>
      <c r="F42" s="483">
        <v>7</v>
      </c>
      <c r="G42" s="482">
        <v>0</v>
      </c>
      <c r="H42" s="479">
        <v>0</v>
      </c>
      <c r="I42" s="480">
        <v>205</v>
      </c>
      <c r="J42" s="480">
        <v>0</v>
      </c>
      <c r="K42" s="480">
        <v>41</v>
      </c>
      <c r="L42" s="480">
        <v>27</v>
      </c>
      <c r="M42" s="480">
        <v>7</v>
      </c>
      <c r="N42" s="484">
        <v>37</v>
      </c>
      <c r="O42" s="479">
        <v>0</v>
      </c>
      <c r="P42" s="485">
        <v>0</v>
      </c>
      <c r="Q42" s="488">
        <f>SUM(B42:P42)</f>
        <v>324</v>
      </c>
    </row>
    <row r="43" spans="1:17" ht="12.75">
      <c r="A43" s="478" t="s">
        <v>285</v>
      </c>
      <c r="B43" s="483">
        <v>44</v>
      </c>
      <c r="C43" s="487">
        <v>3</v>
      </c>
      <c r="D43" s="484">
        <v>16</v>
      </c>
      <c r="E43" s="487">
        <v>15</v>
      </c>
      <c r="F43" s="483" t="s">
        <v>62</v>
      </c>
      <c r="G43" s="482" t="s">
        <v>62</v>
      </c>
      <c r="H43" s="479" t="s">
        <v>62</v>
      </c>
      <c r="I43" s="480">
        <v>157</v>
      </c>
      <c r="J43" s="487">
        <v>232</v>
      </c>
      <c r="K43" s="480" t="s">
        <v>62</v>
      </c>
      <c r="L43" s="480" t="s">
        <v>62</v>
      </c>
      <c r="M43" s="484">
        <v>18</v>
      </c>
      <c r="N43" s="484">
        <v>85</v>
      </c>
      <c r="O43" s="483">
        <v>10</v>
      </c>
      <c r="P43" s="482">
        <v>4</v>
      </c>
      <c r="Q43" s="488">
        <f>SUM(B43:P43)</f>
        <v>584</v>
      </c>
    </row>
    <row r="44" spans="1:17" ht="12.75">
      <c r="A44" s="478" t="s">
        <v>44</v>
      </c>
      <c r="B44" s="483">
        <v>46</v>
      </c>
      <c r="C44" s="487">
        <v>44</v>
      </c>
      <c r="D44" s="484" t="s">
        <v>62</v>
      </c>
      <c r="E44" s="487" t="s">
        <v>62</v>
      </c>
      <c r="F44" s="483">
        <v>111</v>
      </c>
      <c r="G44" s="482" t="s">
        <v>62</v>
      </c>
      <c r="H44" s="479">
        <v>2</v>
      </c>
      <c r="I44" s="490" t="s">
        <v>62</v>
      </c>
      <c r="J44" s="480">
        <v>72</v>
      </c>
      <c r="K44" s="480" t="s">
        <v>62</v>
      </c>
      <c r="L44" s="480" t="s">
        <v>62</v>
      </c>
      <c r="M44" s="480" t="s">
        <v>62</v>
      </c>
      <c r="N44" s="481" t="s">
        <v>62</v>
      </c>
      <c r="O44" s="479" t="s">
        <v>62</v>
      </c>
      <c r="P44" s="485" t="s">
        <v>62</v>
      </c>
      <c r="Q44" s="488">
        <f>SUM(B44:P44)</f>
        <v>275</v>
      </c>
    </row>
    <row r="45" spans="1:17" ht="12.75">
      <c r="A45" s="478" t="s">
        <v>116</v>
      </c>
      <c r="B45" s="483">
        <v>1393</v>
      </c>
      <c r="C45" s="487">
        <v>7</v>
      </c>
      <c r="D45" s="481" t="s">
        <v>62</v>
      </c>
      <c r="E45" s="487">
        <v>1</v>
      </c>
      <c r="F45" s="483">
        <v>741</v>
      </c>
      <c r="G45" s="482" t="s">
        <v>62</v>
      </c>
      <c r="H45" s="483">
        <v>46</v>
      </c>
      <c r="I45" s="490" t="s">
        <v>62</v>
      </c>
      <c r="J45" s="480" t="s">
        <v>62</v>
      </c>
      <c r="K45" s="480" t="s">
        <v>62</v>
      </c>
      <c r="L45" s="480" t="s">
        <v>62</v>
      </c>
      <c r="M45" s="480" t="s">
        <v>62</v>
      </c>
      <c r="N45" s="481" t="s">
        <v>62</v>
      </c>
      <c r="O45" s="479" t="s">
        <v>62</v>
      </c>
      <c r="P45" s="485" t="s">
        <v>62</v>
      </c>
      <c r="Q45" s="488">
        <f>SUM(B45:P45)</f>
        <v>2188</v>
      </c>
    </row>
    <row r="46" spans="1:17" ht="12.75">
      <c r="A46" s="478" t="s">
        <v>117</v>
      </c>
      <c r="B46" s="483">
        <v>363</v>
      </c>
      <c r="C46" s="487" t="s">
        <v>62</v>
      </c>
      <c r="D46" s="481" t="s">
        <v>62</v>
      </c>
      <c r="E46" s="487">
        <v>482</v>
      </c>
      <c r="F46" s="479" t="s">
        <v>62</v>
      </c>
      <c r="G46" s="482" t="s">
        <v>62</v>
      </c>
      <c r="H46" s="479">
        <v>10</v>
      </c>
      <c r="I46" s="480" t="s">
        <v>62</v>
      </c>
      <c r="J46" s="487" t="s">
        <v>62</v>
      </c>
      <c r="K46" s="480" t="s">
        <v>62</v>
      </c>
      <c r="L46" s="480" t="s">
        <v>62</v>
      </c>
      <c r="M46" s="480" t="s">
        <v>62</v>
      </c>
      <c r="N46" s="481" t="s">
        <v>62</v>
      </c>
      <c r="O46" s="479" t="s">
        <v>62</v>
      </c>
      <c r="P46" s="485" t="s">
        <v>62</v>
      </c>
      <c r="Q46" s="488">
        <f>SUM(B46:P46)</f>
        <v>855</v>
      </c>
    </row>
    <row r="47" spans="1:17" ht="12.75">
      <c r="A47" s="478" t="s">
        <v>51</v>
      </c>
      <c r="B47" s="483" t="s">
        <v>62</v>
      </c>
      <c r="C47" s="487" t="s">
        <v>62</v>
      </c>
      <c r="D47" s="481" t="s">
        <v>62</v>
      </c>
      <c r="E47" s="487" t="s">
        <v>62</v>
      </c>
      <c r="F47" s="479" t="s">
        <v>62</v>
      </c>
      <c r="G47" s="482" t="s">
        <v>62</v>
      </c>
      <c r="H47" s="479" t="s">
        <v>62</v>
      </c>
      <c r="I47" s="480" t="s">
        <v>62</v>
      </c>
      <c r="J47" s="480" t="s">
        <v>62</v>
      </c>
      <c r="K47" s="480" t="s">
        <v>62</v>
      </c>
      <c r="L47" s="480" t="s">
        <v>62</v>
      </c>
      <c r="M47" s="480" t="s">
        <v>62</v>
      </c>
      <c r="N47" s="481" t="s">
        <v>62</v>
      </c>
      <c r="O47" s="479" t="s">
        <v>62</v>
      </c>
      <c r="P47" s="485" t="s">
        <v>62</v>
      </c>
      <c r="Q47" s="488" t="s">
        <v>62</v>
      </c>
    </row>
    <row r="48" spans="1:17" ht="12.75">
      <c r="A48" s="478" t="s">
        <v>78</v>
      </c>
      <c r="B48" s="483">
        <v>2272</v>
      </c>
      <c r="C48" s="487">
        <v>103</v>
      </c>
      <c r="D48" s="481" t="s">
        <v>62</v>
      </c>
      <c r="E48" s="487" t="s">
        <v>62</v>
      </c>
      <c r="F48" s="479" t="s">
        <v>62</v>
      </c>
      <c r="G48" s="482" t="s">
        <v>62</v>
      </c>
      <c r="H48" s="479" t="s">
        <v>62</v>
      </c>
      <c r="I48" s="480" t="s">
        <v>62</v>
      </c>
      <c r="J48" s="480" t="s">
        <v>62</v>
      </c>
      <c r="K48" s="480" t="s">
        <v>62</v>
      </c>
      <c r="L48" s="480" t="s">
        <v>62</v>
      </c>
      <c r="M48" s="480" t="s">
        <v>62</v>
      </c>
      <c r="N48" s="481" t="s">
        <v>62</v>
      </c>
      <c r="O48" s="479" t="s">
        <v>62</v>
      </c>
      <c r="P48" s="485" t="s">
        <v>62</v>
      </c>
      <c r="Q48" s="488">
        <f>SUM(B48:P48)</f>
        <v>2375</v>
      </c>
    </row>
    <row r="49" spans="1:17" ht="12.75">
      <c r="A49" s="478" t="s">
        <v>286</v>
      </c>
      <c r="B49" s="483">
        <v>159</v>
      </c>
      <c r="C49" s="480">
        <v>6</v>
      </c>
      <c r="D49" s="484">
        <v>8</v>
      </c>
      <c r="E49" s="487">
        <v>162</v>
      </c>
      <c r="F49" s="483">
        <v>20</v>
      </c>
      <c r="G49" s="482">
        <v>50</v>
      </c>
      <c r="H49" s="479" t="s">
        <v>62</v>
      </c>
      <c r="I49" s="490">
        <v>915</v>
      </c>
      <c r="J49" s="480">
        <v>636</v>
      </c>
      <c r="K49" s="487">
        <v>187</v>
      </c>
      <c r="L49" s="481">
        <v>624</v>
      </c>
      <c r="M49" s="484">
        <v>98</v>
      </c>
      <c r="N49" s="484">
        <v>137</v>
      </c>
      <c r="O49" s="483">
        <v>40</v>
      </c>
      <c r="P49" s="482">
        <v>52</v>
      </c>
      <c r="Q49" s="488">
        <f>SUM(B49:P49)</f>
        <v>3094</v>
      </c>
    </row>
    <row r="50" spans="1:17" ht="13.5" thickBot="1">
      <c r="A50" s="478" t="s">
        <v>287</v>
      </c>
      <c r="B50" s="483">
        <f>410+1</f>
        <v>411</v>
      </c>
      <c r="C50" s="487">
        <v>103</v>
      </c>
      <c r="D50" s="484">
        <f>10+8</f>
        <v>18</v>
      </c>
      <c r="E50" s="487">
        <v>88</v>
      </c>
      <c r="F50" s="483">
        <f>162+2+50+23</f>
        <v>237</v>
      </c>
      <c r="G50" s="482">
        <v>558</v>
      </c>
      <c r="H50" s="479">
        <f>16+1</f>
        <v>17</v>
      </c>
      <c r="I50" s="491">
        <f>516+58+540+526+417+219</f>
        <v>2276</v>
      </c>
      <c r="J50" s="487">
        <f>44+238+2256+59+124+230+209+6+214</f>
        <v>3380</v>
      </c>
      <c r="K50" s="480">
        <f>58+193+80</f>
        <v>331</v>
      </c>
      <c r="L50" s="484">
        <f>234+312+58+234</f>
        <v>838</v>
      </c>
      <c r="M50" s="484">
        <f>12+25+88+18+28</f>
        <v>171</v>
      </c>
      <c r="N50" s="484">
        <f>32+76+91+33+85</f>
        <v>317</v>
      </c>
      <c r="O50" s="479" t="s">
        <v>62</v>
      </c>
      <c r="P50" s="482">
        <v>4</v>
      </c>
      <c r="Q50" s="488">
        <f>SUM(B50:P50)</f>
        <v>8749</v>
      </c>
    </row>
    <row r="51" spans="1:17" ht="14.25" thickBot="1" thickTop="1">
      <c r="A51" s="515"/>
      <c r="B51" s="518">
        <f>SUM(B10:B50)</f>
        <v>14154</v>
      </c>
      <c r="C51" s="519">
        <f aca="true" t="shared" si="1" ref="C51:Q51">SUM(C10:C50)</f>
        <v>1676</v>
      </c>
      <c r="D51" s="519">
        <f t="shared" si="1"/>
        <v>146</v>
      </c>
      <c r="E51" s="520">
        <f t="shared" si="1"/>
        <v>3201</v>
      </c>
      <c r="F51" s="516">
        <f t="shared" si="1"/>
        <v>2319</v>
      </c>
      <c r="G51" s="520">
        <f t="shared" si="1"/>
        <v>1626</v>
      </c>
      <c r="H51" s="516">
        <f t="shared" si="1"/>
        <v>175</v>
      </c>
      <c r="I51" s="519">
        <f t="shared" si="1"/>
        <v>7842</v>
      </c>
      <c r="J51" s="519">
        <f t="shared" si="1"/>
        <v>14036</v>
      </c>
      <c r="K51" s="519">
        <f t="shared" si="1"/>
        <v>747</v>
      </c>
      <c r="L51" s="519">
        <f t="shared" si="1"/>
        <v>2928</v>
      </c>
      <c r="M51" s="519">
        <f t="shared" si="1"/>
        <v>535</v>
      </c>
      <c r="N51" s="520">
        <f t="shared" si="1"/>
        <v>1084</v>
      </c>
      <c r="O51" s="516">
        <f t="shared" si="1"/>
        <v>111</v>
      </c>
      <c r="P51" s="520">
        <f t="shared" si="1"/>
        <v>152</v>
      </c>
      <c r="Q51" s="517">
        <f t="shared" si="1"/>
        <v>50732</v>
      </c>
    </row>
    <row r="52" ht="13.5" thickTop="1"/>
  </sheetData>
  <sheetProtection/>
  <mergeCells count="23">
    <mergeCell ref="P8:P9"/>
    <mergeCell ref="J8:J9"/>
    <mergeCell ref="K8:K9"/>
    <mergeCell ref="L8:L9"/>
    <mergeCell ref="M8:M9"/>
    <mergeCell ref="N8:N9"/>
    <mergeCell ref="O8:O9"/>
    <mergeCell ref="B8:B9"/>
    <mergeCell ref="C8:C9"/>
    <mergeCell ref="E8:E9"/>
    <mergeCell ref="D8:D9"/>
    <mergeCell ref="F8:G8"/>
    <mergeCell ref="H8:H9"/>
    <mergeCell ref="I8:I9"/>
    <mergeCell ref="A1:Q1"/>
    <mergeCell ref="A4:Q4"/>
    <mergeCell ref="A5:Q5"/>
    <mergeCell ref="O6:Q6"/>
    <mergeCell ref="A7:A9"/>
    <mergeCell ref="B7:E7"/>
    <mergeCell ref="F7:N7"/>
    <mergeCell ref="O7:P7"/>
    <mergeCell ref="Q7:Q9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="150" zoomScaleNormal="150" zoomScalePageLayoutView="0" workbookViewId="0" topLeftCell="A1">
      <selection activeCell="A1" sqref="A1"/>
      <selection activeCell="A1" sqref="A1:M1"/>
    </sheetView>
  </sheetViews>
  <sheetFormatPr defaultColWidth="9.140625" defaultRowHeight="12.75"/>
  <cols>
    <col min="1" max="1" width="13.57421875" style="277" customWidth="1"/>
    <col min="2" max="3" width="6.57421875" style="286" customWidth="1"/>
    <col min="4" max="4" width="5.8515625" style="286" customWidth="1"/>
    <col min="5" max="5" width="6.140625" style="286" customWidth="1"/>
    <col min="6" max="6" width="6.421875" style="286" customWidth="1"/>
    <col min="7" max="7" width="6.7109375" style="286" customWidth="1"/>
    <col min="8" max="8" width="5.7109375" style="286" customWidth="1"/>
    <col min="9" max="9" width="5.8515625" style="286" customWidth="1"/>
    <col min="10" max="10" width="7.00390625" style="287" customWidth="1"/>
    <col min="11" max="11" width="6.140625" style="287" customWidth="1"/>
    <col min="12" max="12" width="6.8515625" style="287" customWidth="1"/>
    <col min="13" max="13" width="9.57421875" style="287" customWidth="1"/>
    <col min="14" max="14" width="10.8515625" style="277" bestFit="1" customWidth="1"/>
    <col min="15" max="16384" width="9.140625" style="277" customWidth="1"/>
  </cols>
  <sheetData>
    <row r="1" spans="1:13" ht="18">
      <c r="A1" s="737">
        <v>33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</row>
    <row r="2" spans="1:13" s="278" customFormat="1" ht="15">
      <c r="A2" s="740" t="s">
        <v>89</v>
      </c>
      <c r="B2" s="740"/>
      <c r="C2" s="740"/>
      <c r="D2" s="279"/>
      <c r="E2" s="279"/>
      <c r="F2" s="279"/>
      <c r="G2" s="279"/>
      <c r="H2" s="279"/>
      <c r="I2" s="279"/>
      <c r="J2" s="280"/>
      <c r="K2" s="280"/>
      <c r="L2" s="280"/>
      <c r="M2" s="280"/>
    </row>
    <row r="3" spans="1:13" s="278" customFormat="1" ht="9" customHeight="1">
      <c r="A3" s="289"/>
      <c r="B3" s="289"/>
      <c r="C3" s="289"/>
      <c r="D3" s="279"/>
      <c r="E3" s="279"/>
      <c r="F3" s="279"/>
      <c r="G3" s="279"/>
      <c r="H3" s="279"/>
      <c r="I3" s="279"/>
      <c r="J3" s="280"/>
      <c r="K3" s="280"/>
      <c r="L3" s="280"/>
      <c r="M3" s="280"/>
    </row>
    <row r="4" spans="1:13" s="278" customFormat="1" ht="32.25" customHeight="1">
      <c r="A4" s="741" t="s">
        <v>191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</row>
    <row r="5" spans="1:13" s="278" customFormat="1" ht="16.5" customHeight="1">
      <c r="A5" s="738" t="s">
        <v>192</v>
      </c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</row>
    <row r="6" spans="1:13" s="278" customFormat="1" ht="15.75" customHeight="1" thickBot="1">
      <c r="A6" s="281"/>
      <c r="B6" s="282"/>
      <c r="C6" s="282"/>
      <c r="D6" s="282"/>
      <c r="E6" s="282"/>
      <c r="F6" s="282"/>
      <c r="G6" s="282"/>
      <c r="H6" s="282"/>
      <c r="I6" s="282"/>
      <c r="J6" s="288"/>
      <c r="K6" s="288"/>
      <c r="L6" s="739" t="s">
        <v>125</v>
      </c>
      <c r="M6" s="739"/>
    </row>
    <row r="7" spans="1:13" s="278" customFormat="1" ht="38.25" customHeight="1" thickBot="1" thickTop="1">
      <c r="A7" s="290" t="s">
        <v>188</v>
      </c>
      <c r="B7" s="521" t="s">
        <v>190</v>
      </c>
      <c r="C7" s="522" t="s">
        <v>134</v>
      </c>
      <c r="D7" s="522" t="s">
        <v>135</v>
      </c>
      <c r="E7" s="522" t="s">
        <v>136</v>
      </c>
      <c r="F7" s="531" t="s">
        <v>138</v>
      </c>
      <c r="G7" s="532" t="s">
        <v>193</v>
      </c>
      <c r="H7" s="291" t="s">
        <v>139</v>
      </c>
      <c r="I7" s="291" t="s">
        <v>194</v>
      </c>
      <c r="J7" s="291" t="s">
        <v>141</v>
      </c>
      <c r="K7" s="292" t="s">
        <v>195</v>
      </c>
      <c r="L7" s="293" t="s">
        <v>143</v>
      </c>
      <c r="M7" s="294" t="s">
        <v>196</v>
      </c>
    </row>
    <row r="8" spans="1:13" s="278" customFormat="1" ht="21" customHeight="1" thickTop="1">
      <c r="A8" s="295" t="s">
        <v>50</v>
      </c>
      <c r="B8" s="523">
        <v>196</v>
      </c>
      <c r="C8" s="524">
        <v>44</v>
      </c>
      <c r="D8" s="525" t="s">
        <v>62</v>
      </c>
      <c r="E8" s="525" t="s">
        <v>62</v>
      </c>
      <c r="F8" s="533" t="s">
        <v>62</v>
      </c>
      <c r="G8" s="533" t="s">
        <v>62</v>
      </c>
      <c r="H8" s="81" t="s">
        <v>62</v>
      </c>
      <c r="I8" s="81" t="s">
        <v>62</v>
      </c>
      <c r="J8" s="81" t="s">
        <v>62</v>
      </c>
      <c r="K8" s="81" t="s">
        <v>62</v>
      </c>
      <c r="L8" s="283" t="s">
        <v>62</v>
      </c>
      <c r="M8" s="297">
        <f aca="true" t="shared" si="0" ref="M8:M13">SUM(B8:L8)</f>
        <v>240</v>
      </c>
    </row>
    <row r="9" spans="1:13" s="278" customFormat="1" ht="21" customHeight="1">
      <c r="A9" s="298" t="s">
        <v>47</v>
      </c>
      <c r="B9" s="525" t="s">
        <v>62</v>
      </c>
      <c r="C9" s="525" t="s">
        <v>62</v>
      </c>
      <c r="D9" s="525" t="s">
        <v>62</v>
      </c>
      <c r="E9" s="525" t="s">
        <v>62</v>
      </c>
      <c r="F9" s="533" t="s">
        <v>62</v>
      </c>
      <c r="G9" s="533" t="s">
        <v>62</v>
      </c>
      <c r="H9" s="81" t="s">
        <v>62</v>
      </c>
      <c r="I9" s="81" t="s">
        <v>62</v>
      </c>
      <c r="J9" s="81" t="s">
        <v>62</v>
      </c>
      <c r="K9" s="81" t="s">
        <v>62</v>
      </c>
      <c r="L9" s="299">
        <v>56</v>
      </c>
      <c r="M9" s="297">
        <f t="shared" si="0"/>
        <v>56</v>
      </c>
    </row>
    <row r="10" spans="1:14" s="278" customFormat="1" ht="21" customHeight="1">
      <c r="A10" s="295" t="s">
        <v>52</v>
      </c>
      <c r="B10" s="523">
        <v>17364</v>
      </c>
      <c r="C10" s="525">
        <v>28301</v>
      </c>
      <c r="D10" s="526">
        <v>8480</v>
      </c>
      <c r="E10" s="525">
        <v>3078</v>
      </c>
      <c r="F10" s="533" t="s">
        <v>62</v>
      </c>
      <c r="G10" s="533" t="s">
        <v>62</v>
      </c>
      <c r="H10" s="81">
        <v>1342</v>
      </c>
      <c r="I10" s="81">
        <v>857</v>
      </c>
      <c r="J10" s="81">
        <v>25041</v>
      </c>
      <c r="K10" s="283">
        <v>3841</v>
      </c>
      <c r="L10" s="300">
        <v>283</v>
      </c>
      <c r="M10" s="297">
        <f t="shared" si="0"/>
        <v>88587</v>
      </c>
      <c r="N10" s="301"/>
    </row>
    <row r="11" spans="1:14" s="278" customFormat="1" ht="21" customHeight="1">
      <c r="A11" s="295" t="s">
        <v>66</v>
      </c>
      <c r="B11" s="523">
        <v>2907</v>
      </c>
      <c r="C11" s="525">
        <v>1060</v>
      </c>
      <c r="D11" s="525" t="s">
        <v>62</v>
      </c>
      <c r="E11" s="525" t="s">
        <v>62</v>
      </c>
      <c r="F11" s="533" t="s">
        <v>62</v>
      </c>
      <c r="G11" s="533" t="s">
        <v>62</v>
      </c>
      <c r="H11" s="81" t="s">
        <v>62</v>
      </c>
      <c r="I11" s="81">
        <v>128</v>
      </c>
      <c r="J11" s="81" t="s">
        <v>62</v>
      </c>
      <c r="K11" s="81" t="s">
        <v>62</v>
      </c>
      <c r="L11" s="283" t="s">
        <v>62</v>
      </c>
      <c r="M11" s="297">
        <f t="shared" si="0"/>
        <v>4095</v>
      </c>
      <c r="N11" s="301"/>
    </row>
    <row r="12" spans="1:14" s="278" customFormat="1" ht="21" customHeight="1">
      <c r="A12" s="295" t="s">
        <v>49</v>
      </c>
      <c r="B12" s="523">
        <v>3053</v>
      </c>
      <c r="C12" s="525">
        <v>138</v>
      </c>
      <c r="D12" s="525" t="s">
        <v>62</v>
      </c>
      <c r="E12" s="525" t="s">
        <v>62</v>
      </c>
      <c r="F12" s="534">
        <v>775</v>
      </c>
      <c r="G12" s="533" t="s">
        <v>62</v>
      </c>
      <c r="H12" s="81">
        <v>141</v>
      </c>
      <c r="I12" s="81" t="s">
        <v>62</v>
      </c>
      <c r="J12" s="81" t="s">
        <v>62</v>
      </c>
      <c r="K12" s="81" t="s">
        <v>62</v>
      </c>
      <c r="L12" s="300">
        <v>357</v>
      </c>
      <c r="M12" s="297">
        <f t="shared" si="0"/>
        <v>4464</v>
      </c>
      <c r="N12" s="301"/>
    </row>
    <row r="13" spans="1:14" s="278" customFormat="1" ht="21" customHeight="1">
      <c r="A13" s="295" t="s">
        <v>36</v>
      </c>
      <c r="B13" s="523">
        <v>150</v>
      </c>
      <c r="C13" s="525">
        <v>410</v>
      </c>
      <c r="D13" s="526">
        <v>2</v>
      </c>
      <c r="E13" s="525">
        <v>12</v>
      </c>
      <c r="F13" s="533" t="s">
        <v>62</v>
      </c>
      <c r="G13" s="533" t="s">
        <v>62</v>
      </c>
      <c r="H13" s="81" t="s">
        <v>62</v>
      </c>
      <c r="I13" s="81" t="s">
        <v>62</v>
      </c>
      <c r="J13" s="81" t="s">
        <v>62</v>
      </c>
      <c r="K13" s="81" t="s">
        <v>62</v>
      </c>
      <c r="L13" s="283" t="s">
        <v>62</v>
      </c>
      <c r="M13" s="297">
        <f t="shared" si="0"/>
        <v>574</v>
      </c>
      <c r="N13" s="301"/>
    </row>
    <row r="14" spans="1:14" s="278" customFormat="1" ht="21" customHeight="1">
      <c r="A14" s="295" t="s">
        <v>197</v>
      </c>
      <c r="B14" s="525" t="s">
        <v>62</v>
      </c>
      <c r="C14" s="525" t="s">
        <v>62</v>
      </c>
      <c r="D14" s="525" t="s">
        <v>62</v>
      </c>
      <c r="E14" s="525" t="s">
        <v>62</v>
      </c>
      <c r="F14" s="533" t="s">
        <v>62</v>
      </c>
      <c r="G14" s="533" t="s">
        <v>62</v>
      </c>
      <c r="H14" s="81" t="s">
        <v>62</v>
      </c>
      <c r="I14" s="81" t="s">
        <v>62</v>
      </c>
      <c r="J14" s="81" t="s">
        <v>62</v>
      </c>
      <c r="K14" s="81" t="s">
        <v>62</v>
      </c>
      <c r="L14" s="283" t="s">
        <v>62</v>
      </c>
      <c r="M14" s="297" t="s">
        <v>62</v>
      </c>
      <c r="N14" s="301"/>
    </row>
    <row r="15" spans="1:14" s="278" customFormat="1" ht="21" customHeight="1">
      <c r="A15" s="295" t="s">
        <v>42</v>
      </c>
      <c r="B15" s="525" t="s">
        <v>62</v>
      </c>
      <c r="C15" s="525" t="s">
        <v>62</v>
      </c>
      <c r="D15" s="525" t="s">
        <v>62</v>
      </c>
      <c r="E15" s="525" t="s">
        <v>62</v>
      </c>
      <c r="F15" s="533" t="s">
        <v>62</v>
      </c>
      <c r="G15" s="533" t="s">
        <v>62</v>
      </c>
      <c r="H15" s="81" t="s">
        <v>62</v>
      </c>
      <c r="I15" s="81" t="s">
        <v>62</v>
      </c>
      <c r="J15" s="81" t="s">
        <v>62</v>
      </c>
      <c r="K15" s="81" t="s">
        <v>62</v>
      </c>
      <c r="L15" s="300">
        <v>62</v>
      </c>
      <c r="M15" s="297">
        <f aca="true" t="shared" si="1" ref="M15:M20">SUM(B15:L15)</f>
        <v>62</v>
      </c>
      <c r="N15" s="301"/>
    </row>
    <row r="16" spans="1:14" s="278" customFormat="1" ht="21" customHeight="1">
      <c r="A16" s="295" t="s">
        <v>38</v>
      </c>
      <c r="B16" s="523">
        <v>166</v>
      </c>
      <c r="C16" s="525">
        <v>6</v>
      </c>
      <c r="D16" s="525" t="s">
        <v>62</v>
      </c>
      <c r="E16" s="525" t="s">
        <v>62</v>
      </c>
      <c r="F16" s="534">
        <v>293</v>
      </c>
      <c r="G16" s="533">
        <v>60</v>
      </c>
      <c r="H16" s="81" t="s">
        <v>62</v>
      </c>
      <c r="I16" s="81" t="s">
        <v>62</v>
      </c>
      <c r="J16" s="81" t="s">
        <v>62</v>
      </c>
      <c r="K16" s="81" t="s">
        <v>62</v>
      </c>
      <c r="L16" s="300">
        <v>9</v>
      </c>
      <c r="M16" s="297">
        <f t="shared" si="1"/>
        <v>534</v>
      </c>
      <c r="N16" s="301"/>
    </row>
    <row r="17" spans="1:14" s="278" customFormat="1" ht="21" customHeight="1">
      <c r="A17" s="295" t="s">
        <v>48</v>
      </c>
      <c r="B17" s="525" t="s">
        <v>62</v>
      </c>
      <c r="C17" s="525" t="s">
        <v>62</v>
      </c>
      <c r="D17" s="525" t="s">
        <v>62</v>
      </c>
      <c r="E17" s="525" t="s">
        <v>62</v>
      </c>
      <c r="F17" s="533" t="s">
        <v>62</v>
      </c>
      <c r="G17" s="533" t="s">
        <v>62</v>
      </c>
      <c r="H17" s="81" t="s">
        <v>62</v>
      </c>
      <c r="I17" s="81" t="s">
        <v>62</v>
      </c>
      <c r="J17" s="81" t="s">
        <v>62</v>
      </c>
      <c r="K17" s="81" t="s">
        <v>62</v>
      </c>
      <c r="L17" s="300">
        <v>52</v>
      </c>
      <c r="M17" s="297">
        <f t="shared" si="1"/>
        <v>52</v>
      </c>
      <c r="N17" s="301"/>
    </row>
    <row r="18" spans="1:14" s="278" customFormat="1" ht="21" customHeight="1">
      <c r="A18" s="295" t="s">
        <v>198</v>
      </c>
      <c r="B18" s="525" t="s">
        <v>62</v>
      </c>
      <c r="C18" s="525" t="s">
        <v>62</v>
      </c>
      <c r="D18" s="525" t="s">
        <v>62</v>
      </c>
      <c r="E18" s="525" t="s">
        <v>62</v>
      </c>
      <c r="F18" s="533" t="s">
        <v>62</v>
      </c>
      <c r="G18" s="533" t="s">
        <v>62</v>
      </c>
      <c r="H18" s="81" t="s">
        <v>62</v>
      </c>
      <c r="I18" s="81" t="s">
        <v>62</v>
      </c>
      <c r="J18" s="81" t="s">
        <v>62</v>
      </c>
      <c r="K18" s="81" t="s">
        <v>62</v>
      </c>
      <c r="L18" s="300">
        <v>174</v>
      </c>
      <c r="M18" s="297">
        <f t="shared" si="1"/>
        <v>174</v>
      </c>
      <c r="N18" s="301"/>
    </row>
    <row r="19" spans="1:14" s="278" customFormat="1" ht="21" customHeight="1">
      <c r="A19" s="295" t="s">
        <v>45</v>
      </c>
      <c r="B19" s="525" t="s">
        <v>62</v>
      </c>
      <c r="C19" s="525" t="s">
        <v>62</v>
      </c>
      <c r="D19" s="525" t="s">
        <v>62</v>
      </c>
      <c r="E19" s="525" t="s">
        <v>62</v>
      </c>
      <c r="F19" s="533" t="s">
        <v>62</v>
      </c>
      <c r="G19" s="533" t="s">
        <v>62</v>
      </c>
      <c r="H19" s="81" t="s">
        <v>62</v>
      </c>
      <c r="I19" s="81" t="s">
        <v>62</v>
      </c>
      <c r="J19" s="81" t="s">
        <v>62</v>
      </c>
      <c r="K19" s="81" t="s">
        <v>62</v>
      </c>
      <c r="L19" s="300">
        <v>100</v>
      </c>
      <c r="M19" s="297">
        <f t="shared" si="1"/>
        <v>100</v>
      </c>
      <c r="N19" s="301"/>
    </row>
    <row r="20" spans="1:14" s="278" customFormat="1" ht="21" customHeight="1">
      <c r="A20" s="295" t="s">
        <v>82</v>
      </c>
      <c r="B20" s="525" t="s">
        <v>62</v>
      </c>
      <c r="C20" s="525" t="s">
        <v>62</v>
      </c>
      <c r="D20" s="525" t="s">
        <v>62</v>
      </c>
      <c r="E20" s="525" t="s">
        <v>62</v>
      </c>
      <c r="F20" s="533" t="s">
        <v>62</v>
      </c>
      <c r="G20" s="533" t="s">
        <v>62</v>
      </c>
      <c r="H20" s="81" t="s">
        <v>62</v>
      </c>
      <c r="I20" s="81" t="s">
        <v>62</v>
      </c>
      <c r="J20" s="81" t="s">
        <v>62</v>
      </c>
      <c r="K20" s="81" t="s">
        <v>62</v>
      </c>
      <c r="L20" s="300">
        <v>94</v>
      </c>
      <c r="M20" s="297">
        <f t="shared" si="1"/>
        <v>94</v>
      </c>
      <c r="N20" s="301"/>
    </row>
    <row r="21" spans="1:14" s="278" customFormat="1" ht="21" customHeight="1">
      <c r="A21" s="295" t="s">
        <v>110</v>
      </c>
      <c r="B21" s="525" t="s">
        <v>62</v>
      </c>
      <c r="C21" s="525" t="s">
        <v>62</v>
      </c>
      <c r="D21" s="525" t="s">
        <v>62</v>
      </c>
      <c r="E21" s="525" t="s">
        <v>62</v>
      </c>
      <c r="F21" s="533" t="s">
        <v>62</v>
      </c>
      <c r="G21" s="533" t="s">
        <v>62</v>
      </c>
      <c r="H21" s="81" t="s">
        <v>62</v>
      </c>
      <c r="I21" s="81" t="s">
        <v>62</v>
      </c>
      <c r="J21" s="81" t="s">
        <v>62</v>
      </c>
      <c r="K21" s="81" t="s">
        <v>62</v>
      </c>
      <c r="L21" s="81" t="s">
        <v>62</v>
      </c>
      <c r="M21" s="297" t="s">
        <v>62</v>
      </c>
      <c r="N21" s="301"/>
    </row>
    <row r="22" spans="1:14" s="278" customFormat="1" ht="21" customHeight="1">
      <c r="A22" s="295" t="s">
        <v>64</v>
      </c>
      <c r="B22" s="523">
        <v>5084</v>
      </c>
      <c r="C22" s="525">
        <v>14900</v>
      </c>
      <c r="D22" s="526">
        <v>152</v>
      </c>
      <c r="E22" s="524">
        <v>14</v>
      </c>
      <c r="F22" s="534">
        <v>753</v>
      </c>
      <c r="G22" s="533">
        <v>58</v>
      </c>
      <c r="H22" s="81">
        <v>582</v>
      </c>
      <c r="I22" s="81">
        <v>415</v>
      </c>
      <c r="J22" s="81" t="s">
        <v>62</v>
      </c>
      <c r="K22" s="81" t="s">
        <v>62</v>
      </c>
      <c r="L22" s="300">
        <v>2184</v>
      </c>
      <c r="M22" s="297">
        <f aca="true" t="shared" si="2" ref="M22:M29">SUM(B22:L22)</f>
        <v>24142</v>
      </c>
      <c r="N22" s="301"/>
    </row>
    <row r="23" spans="1:14" s="278" customFormat="1" ht="21" customHeight="1">
      <c r="A23" s="295" t="s">
        <v>37</v>
      </c>
      <c r="B23" s="523">
        <v>194</v>
      </c>
      <c r="C23" s="525">
        <v>179</v>
      </c>
      <c r="D23" s="525" t="s">
        <v>62</v>
      </c>
      <c r="E23" s="525" t="s">
        <v>62</v>
      </c>
      <c r="F23" s="534">
        <v>35</v>
      </c>
      <c r="G23" s="533">
        <v>14</v>
      </c>
      <c r="H23" s="81" t="s">
        <v>62</v>
      </c>
      <c r="I23" s="81" t="s">
        <v>62</v>
      </c>
      <c r="J23" s="81" t="s">
        <v>62</v>
      </c>
      <c r="K23" s="81" t="s">
        <v>62</v>
      </c>
      <c r="L23" s="300">
        <v>3</v>
      </c>
      <c r="M23" s="297">
        <f t="shared" si="2"/>
        <v>425</v>
      </c>
      <c r="N23" s="301"/>
    </row>
    <row r="24" spans="1:14" s="278" customFormat="1" ht="21" customHeight="1">
      <c r="A24" s="295" t="s">
        <v>65</v>
      </c>
      <c r="B24" s="523">
        <v>7272</v>
      </c>
      <c r="C24" s="525">
        <v>2875</v>
      </c>
      <c r="D24" s="526">
        <v>103</v>
      </c>
      <c r="E24" s="525">
        <v>2094</v>
      </c>
      <c r="F24" s="533" t="s">
        <v>62</v>
      </c>
      <c r="G24" s="533" t="s">
        <v>62</v>
      </c>
      <c r="H24" s="81" t="s">
        <v>62</v>
      </c>
      <c r="I24" s="81">
        <v>55</v>
      </c>
      <c r="J24" s="81" t="s">
        <v>62</v>
      </c>
      <c r="K24" s="81" t="s">
        <v>62</v>
      </c>
      <c r="L24" s="283" t="s">
        <v>62</v>
      </c>
      <c r="M24" s="297">
        <f t="shared" si="2"/>
        <v>12399</v>
      </c>
      <c r="N24" s="301"/>
    </row>
    <row r="25" spans="1:14" s="278" customFormat="1" ht="21" customHeight="1">
      <c r="A25" s="295" t="s">
        <v>43</v>
      </c>
      <c r="B25" s="523">
        <v>19</v>
      </c>
      <c r="C25" s="525">
        <v>128</v>
      </c>
      <c r="D25" s="525" t="s">
        <v>62</v>
      </c>
      <c r="E25" s="525" t="s">
        <v>62</v>
      </c>
      <c r="F25" s="533" t="s">
        <v>62</v>
      </c>
      <c r="G25" s="533" t="s">
        <v>62</v>
      </c>
      <c r="H25" s="81" t="s">
        <v>62</v>
      </c>
      <c r="I25" s="81">
        <v>115</v>
      </c>
      <c r="J25" s="81">
        <v>3165</v>
      </c>
      <c r="K25" s="283">
        <v>204</v>
      </c>
      <c r="L25" s="81" t="s">
        <v>62</v>
      </c>
      <c r="M25" s="297">
        <f t="shared" si="2"/>
        <v>3631</v>
      </c>
      <c r="N25" s="301"/>
    </row>
    <row r="26" spans="1:14" s="278" customFormat="1" ht="21" customHeight="1">
      <c r="A26" s="298" t="s">
        <v>112</v>
      </c>
      <c r="B26" s="525" t="s">
        <v>62</v>
      </c>
      <c r="C26" s="525" t="s">
        <v>62</v>
      </c>
      <c r="D26" s="525" t="s">
        <v>62</v>
      </c>
      <c r="E26" s="525" t="s">
        <v>62</v>
      </c>
      <c r="F26" s="533" t="s">
        <v>62</v>
      </c>
      <c r="G26" s="533" t="s">
        <v>62</v>
      </c>
      <c r="H26" s="81" t="s">
        <v>62</v>
      </c>
      <c r="I26" s="81" t="s">
        <v>62</v>
      </c>
      <c r="J26" s="81" t="s">
        <v>62</v>
      </c>
      <c r="K26" s="81" t="s">
        <v>62</v>
      </c>
      <c r="L26" s="299">
        <v>1968</v>
      </c>
      <c r="M26" s="302">
        <f t="shared" si="2"/>
        <v>1968</v>
      </c>
      <c r="N26" s="301"/>
    </row>
    <row r="27" spans="1:14" s="278" customFormat="1" ht="21" customHeight="1">
      <c r="A27" s="295" t="s">
        <v>35</v>
      </c>
      <c r="B27" s="523">
        <v>164</v>
      </c>
      <c r="C27" s="525" t="s">
        <v>62</v>
      </c>
      <c r="D27" s="525" t="s">
        <v>62</v>
      </c>
      <c r="E27" s="525" t="s">
        <v>62</v>
      </c>
      <c r="F27" s="534">
        <v>1322</v>
      </c>
      <c r="G27" s="533">
        <v>6</v>
      </c>
      <c r="H27" s="81" t="s">
        <v>62</v>
      </c>
      <c r="I27" s="81" t="s">
        <v>62</v>
      </c>
      <c r="J27" s="81" t="s">
        <v>62</v>
      </c>
      <c r="K27" s="81" t="s">
        <v>62</v>
      </c>
      <c r="L27" s="300">
        <v>649</v>
      </c>
      <c r="M27" s="297">
        <f t="shared" si="2"/>
        <v>2141</v>
      </c>
      <c r="N27" s="301"/>
    </row>
    <row r="28" spans="1:14" s="278" customFormat="1" ht="21" customHeight="1">
      <c r="A28" s="295" t="s">
        <v>199</v>
      </c>
      <c r="B28" s="525" t="s">
        <v>62</v>
      </c>
      <c r="C28" s="525" t="s">
        <v>62</v>
      </c>
      <c r="D28" s="525" t="s">
        <v>62</v>
      </c>
      <c r="E28" s="525" t="s">
        <v>62</v>
      </c>
      <c r="F28" s="533" t="s">
        <v>62</v>
      </c>
      <c r="G28" s="533" t="s">
        <v>62</v>
      </c>
      <c r="H28" s="81" t="s">
        <v>62</v>
      </c>
      <c r="I28" s="81" t="s">
        <v>62</v>
      </c>
      <c r="J28" s="81" t="s">
        <v>62</v>
      </c>
      <c r="K28" s="81" t="s">
        <v>62</v>
      </c>
      <c r="L28" s="300">
        <v>32</v>
      </c>
      <c r="M28" s="297">
        <f t="shared" si="2"/>
        <v>32</v>
      </c>
      <c r="N28" s="301"/>
    </row>
    <row r="29" spans="1:14" s="278" customFormat="1" ht="21" customHeight="1">
      <c r="A29" s="295" t="s">
        <v>87</v>
      </c>
      <c r="B29" s="525" t="s">
        <v>62</v>
      </c>
      <c r="C29" s="525" t="s">
        <v>62</v>
      </c>
      <c r="D29" s="525" t="s">
        <v>62</v>
      </c>
      <c r="E29" s="525" t="s">
        <v>62</v>
      </c>
      <c r="F29" s="533" t="s">
        <v>62</v>
      </c>
      <c r="G29" s="533" t="s">
        <v>62</v>
      </c>
      <c r="H29" s="81" t="s">
        <v>62</v>
      </c>
      <c r="I29" s="81" t="s">
        <v>62</v>
      </c>
      <c r="J29" s="81" t="s">
        <v>62</v>
      </c>
      <c r="K29" s="81" t="s">
        <v>62</v>
      </c>
      <c r="L29" s="300">
        <v>39</v>
      </c>
      <c r="M29" s="297">
        <f t="shared" si="2"/>
        <v>39</v>
      </c>
      <c r="N29" s="301"/>
    </row>
    <row r="30" spans="1:14" s="278" customFormat="1" ht="21" customHeight="1">
      <c r="A30" s="295" t="s">
        <v>31</v>
      </c>
      <c r="B30" s="525" t="s">
        <v>62</v>
      </c>
      <c r="C30" s="525" t="s">
        <v>62</v>
      </c>
      <c r="D30" s="525" t="s">
        <v>62</v>
      </c>
      <c r="E30" s="525" t="s">
        <v>62</v>
      </c>
      <c r="F30" s="533" t="s">
        <v>62</v>
      </c>
      <c r="G30" s="533" t="s">
        <v>62</v>
      </c>
      <c r="H30" s="81" t="s">
        <v>62</v>
      </c>
      <c r="I30" s="81" t="s">
        <v>62</v>
      </c>
      <c r="J30" s="81" t="s">
        <v>62</v>
      </c>
      <c r="K30" s="81" t="s">
        <v>62</v>
      </c>
      <c r="L30" s="283" t="s">
        <v>62</v>
      </c>
      <c r="M30" s="297" t="s">
        <v>62</v>
      </c>
      <c r="N30" s="301"/>
    </row>
    <row r="31" spans="1:14" s="278" customFormat="1" ht="21" customHeight="1">
      <c r="A31" s="295" t="s">
        <v>41</v>
      </c>
      <c r="B31" s="523">
        <v>9</v>
      </c>
      <c r="C31" s="525" t="s">
        <v>62</v>
      </c>
      <c r="D31" s="525" t="s">
        <v>62</v>
      </c>
      <c r="E31" s="525" t="s">
        <v>62</v>
      </c>
      <c r="F31" s="535">
        <v>7</v>
      </c>
      <c r="G31" s="533" t="s">
        <v>62</v>
      </c>
      <c r="H31" s="81" t="s">
        <v>62</v>
      </c>
      <c r="I31" s="81" t="s">
        <v>62</v>
      </c>
      <c r="J31" s="81" t="s">
        <v>62</v>
      </c>
      <c r="K31" s="81" t="s">
        <v>62</v>
      </c>
      <c r="L31" s="300">
        <v>63</v>
      </c>
      <c r="M31" s="297">
        <f aca="true" t="shared" si="3" ref="M31:M37">SUM(B31:L31)</f>
        <v>79</v>
      </c>
      <c r="N31" s="301"/>
    </row>
    <row r="32" spans="1:14" s="278" customFormat="1" ht="21" customHeight="1">
      <c r="A32" s="295" t="s">
        <v>67</v>
      </c>
      <c r="B32" s="523">
        <v>1232</v>
      </c>
      <c r="C32" s="525">
        <v>1688</v>
      </c>
      <c r="D32" s="526">
        <v>872</v>
      </c>
      <c r="E32" s="525">
        <v>94</v>
      </c>
      <c r="F32" s="533" t="s">
        <v>62</v>
      </c>
      <c r="G32" s="533" t="s">
        <v>62</v>
      </c>
      <c r="H32" s="81" t="s">
        <v>62</v>
      </c>
      <c r="I32" s="81">
        <v>331</v>
      </c>
      <c r="J32" s="81" t="s">
        <v>62</v>
      </c>
      <c r="K32" s="81" t="s">
        <v>62</v>
      </c>
      <c r="L32" s="283" t="s">
        <v>62</v>
      </c>
      <c r="M32" s="297">
        <f t="shared" si="3"/>
        <v>4217</v>
      </c>
      <c r="N32" s="301"/>
    </row>
    <row r="33" spans="1:14" s="278" customFormat="1" ht="21" customHeight="1">
      <c r="A33" s="295" t="s">
        <v>200</v>
      </c>
      <c r="B33" s="525" t="s">
        <v>62</v>
      </c>
      <c r="C33" s="525" t="s">
        <v>62</v>
      </c>
      <c r="D33" s="525" t="s">
        <v>62</v>
      </c>
      <c r="E33" s="525" t="s">
        <v>62</v>
      </c>
      <c r="F33" s="533" t="s">
        <v>62</v>
      </c>
      <c r="G33" s="533" t="s">
        <v>62</v>
      </c>
      <c r="H33" s="81" t="s">
        <v>62</v>
      </c>
      <c r="I33" s="81" t="s">
        <v>62</v>
      </c>
      <c r="J33" s="81" t="s">
        <v>62</v>
      </c>
      <c r="K33" s="81" t="s">
        <v>62</v>
      </c>
      <c r="L33" s="300">
        <v>26</v>
      </c>
      <c r="M33" s="297">
        <f t="shared" si="3"/>
        <v>26</v>
      </c>
      <c r="N33" s="301"/>
    </row>
    <row r="34" spans="1:14" s="278" customFormat="1" ht="21" customHeight="1">
      <c r="A34" s="295" t="s">
        <v>33</v>
      </c>
      <c r="B34" s="523">
        <v>75</v>
      </c>
      <c r="C34" s="525" t="s">
        <v>62</v>
      </c>
      <c r="D34" s="525" t="s">
        <v>62</v>
      </c>
      <c r="E34" s="525" t="s">
        <v>62</v>
      </c>
      <c r="F34" s="534">
        <v>168</v>
      </c>
      <c r="G34" s="533">
        <v>2</v>
      </c>
      <c r="H34" s="81">
        <v>835</v>
      </c>
      <c r="I34" s="81" t="s">
        <v>62</v>
      </c>
      <c r="J34" s="81" t="s">
        <v>62</v>
      </c>
      <c r="K34" s="81" t="s">
        <v>62</v>
      </c>
      <c r="L34" s="300">
        <v>36</v>
      </c>
      <c r="M34" s="297">
        <f t="shared" si="3"/>
        <v>1116</v>
      </c>
      <c r="N34" s="301"/>
    </row>
    <row r="35" spans="1:14" s="278" customFormat="1" ht="21" customHeight="1">
      <c r="A35" s="295" t="s">
        <v>51</v>
      </c>
      <c r="B35" s="523">
        <v>147</v>
      </c>
      <c r="C35" s="525">
        <v>1635</v>
      </c>
      <c r="D35" s="525" t="s">
        <v>62</v>
      </c>
      <c r="E35" s="525" t="s">
        <v>62</v>
      </c>
      <c r="F35" s="533" t="s">
        <v>62</v>
      </c>
      <c r="G35" s="533" t="s">
        <v>62</v>
      </c>
      <c r="H35" s="81" t="s">
        <v>62</v>
      </c>
      <c r="I35" s="81" t="s">
        <v>62</v>
      </c>
      <c r="J35" s="81" t="s">
        <v>62</v>
      </c>
      <c r="K35" s="81" t="s">
        <v>62</v>
      </c>
      <c r="L35" s="283" t="s">
        <v>62</v>
      </c>
      <c r="M35" s="297">
        <f t="shared" si="3"/>
        <v>1782</v>
      </c>
      <c r="N35" s="301"/>
    </row>
    <row r="36" spans="1:14" s="278" customFormat="1" ht="21" customHeight="1">
      <c r="A36" s="295" t="s">
        <v>63</v>
      </c>
      <c r="B36" s="525" t="s">
        <v>62</v>
      </c>
      <c r="C36" s="525" t="s">
        <v>62</v>
      </c>
      <c r="D36" s="525" t="s">
        <v>62</v>
      </c>
      <c r="E36" s="525" t="s">
        <v>62</v>
      </c>
      <c r="F36" s="534">
        <v>8</v>
      </c>
      <c r="G36" s="533" t="s">
        <v>62</v>
      </c>
      <c r="H36" s="81" t="s">
        <v>62</v>
      </c>
      <c r="I36" s="81" t="s">
        <v>62</v>
      </c>
      <c r="J36" s="81" t="s">
        <v>62</v>
      </c>
      <c r="K36" s="81" t="s">
        <v>62</v>
      </c>
      <c r="L36" s="283" t="s">
        <v>62</v>
      </c>
      <c r="M36" s="297">
        <f t="shared" si="3"/>
        <v>8</v>
      </c>
      <c r="N36" s="301"/>
    </row>
    <row r="37" spans="1:14" s="278" customFormat="1" ht="21" customHeight="1" thickBot="1">
      <c r="A37" s="304" t="s">
        <v>189</v>
      </c>
      <c r="B37" s="523">
        <v>1825</v>
      </c>
      <c r="C37" s="527">
        <v>2545</v>
      </c>
      <c r="D37" s="528">
        <v>10</v>
      </c>
      <c r="E37" s="525" t="s">
        <v>62</v>
      </c>
      <c r="F37" s="534">
        <v>173</v>
      </c>
      <c r="G37" s="533">
        <v>12</v>
      </c>
      <c r="H37" s="81">
        <v>137</v>
      </c>
      <c r="I37" s="81">
        <v>91</v>
      </c>
      <c r="J37" s="306">
        <v>2365</v>
      </c>
      <c r="K37" s="81" t="s">
        <v>62</v>
      </c>
      <c r="L37" s="307">
        <v>102</v>
      </c>
      <c r="M37" s="297">
        <f t="shared" si="3"/>
        <v>7260</v>
      </c>
      <c r="N37" s="301"/>
    </row>
    <row r="38" spans="1:14" s="278" customFormat="1" ht="26.25" customHeight="1" thickBot="1" thickTop="1">
      <c r="A38" s="308" t="s">
        <v>80</v>
      </c>
      <c r="B38" s="529">
        <f aca="true" t="shared" si="4" ref="B38:M38">SUM(B8:B37)</f>
        <v>39857</v>
      </c>
      <c r="C38" s="530">
        <f t="shared" si="4"/>
        <v>53909</v>
      </c>
      <c r="D38" s="530">
        <f t="shared" si="4"/>
        <v>9619</v>
      </c>
      <c r="E38" s="530">
        <f t="shared" si="4"/>
        <v>5292</v>
      </c>
      <c r="F38" s="536">
        <f t="shared" si="4"/>
        <v>3534</v>
      </c>
      <c r="G38" s="536">
        <f t="shared" si="4"/>
        <v>152</v>
      </c>
      <c r="H38" s="284">
        <f t="shared" si="4"/>
        <v>3037</v>
      </c>
      <c r="I38" s="284">
        <f t="shared" si="4"/>
        <v>1992</v>
      </c>
      <c r="J38" s="284">
        <f t="shared" si="4"/>
        <v>30571</v>
      </c>
      <c r="K38" s="284">
        <f t="shared" si="4"/>
        <v>4045</v>
      </c>
      <c r="L38" s="285">
        <f t="shared" si="4"/>
        <v>6289</v>
      </c>
      <c r="M38" s="309">
        <f t="shared" si="4"/>
        <v>158297</v>
      </c>
      <c r="N38" s="301"/>
    </row>
    <row r="39" ht="15.75" thickTop="1">
      <c r="B39" s="310"/>
    </row>
    <row r="60" ht="15">
      <c r="E60" s="376"/>
    </row>
  </sheetData>
  <sheetProtection/>
  <mergeCells count="5">
    <mergeCell ref="A1:M1"/>
    <mergeCell ref="A5:M5"/>
    <mergeCell ref="L6:M6"/>
    <mergeCell ref="A2:C2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  <selection activeCell="A1" sqref="A1:V1"/>
    </sheetView>
  </sheetViews>
  <sheetFormatPr defaultColWidth="9.140625" defaultRowHeight="12.75"/>
  <sheetData>
    <row r="1" spans="1:22" ht="18">
      <c r="A1" s="748">
        <v>72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</row>
    <row r="2" spans="1:22" ht="15">
      <c r="A2" s="537" t="s">
        <v>288</v>
      </c>
      <c r="B2" s="537"/>
      <c r="C2" s="537"/>
      <c r="D2" s="537"/>
      <c r="E2" s="538"/>
      <c r="F2" s="538"/>
      <c r="G2" s="538"/>
      <c r="H2" s="538"/>
      <c r="I2" s="538"/>
      <c r="J2" s="538"/>
      <c r="K2" s="538"/>
      <c r="L2" s="749"/>
      <c r="M2" s="749"/>
      <c r="N2" s="611"/>
      <c r="O2" s="538"/>
      <c r="P2" s="538"/>
      <c r="Q2" s="538"/>
      <c r="R2" s="538"/>
      <c r="S2" s="538"/>
      <c r="T2" s="538"/>
      <c r="U2" s="538"/>
      <c r="V2" s="538"/>
    </row>
    <row r="3" spans="1:22" ht="14.25">
      <c r="A3" s="539"/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</row>
    <row r="4" spans="1:22" ht="27">
      <c r="A4" s="750" t="s">
        <v>289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750"/>
      <c r="T4" s="750"/>
      <c r="U4" s="750"/>
      <c r="V4" s="750"/>
    </row>
    <row r="5" spans="1:22" ht="20.25">
      <c r="A5" s="751" t="s">
        <v>91</v>
      </c>
      <c r="B5" s="751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</row>
    <row r="6" spans="1:22" ht="15" thickBot="1">
      <c r="A6" s="539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752" t="s">
        <v>125</v>
      </c>
      <c r="U6" s="752"/>
      <c r="V6" s="752"/>
    </row>
    <row r="7" spans="1:22" ht="27" thickBot="1" thickTop="1">
      <c r="A7" s="753" t="s">
        <v>92</v>
      </c>
      <c r="B7" s="755" t="s">
        <v>248</v>
      </c>
      <c r="C7" s="743"/>
      <c r="D7" s="756"/>
      <c r="E7" s="540" t="s">
        <v>249</v>
      </c>
      <c r="F7" s="755" t="s">
        <v>251</v>
      </c>
      <c r="G7" s="742"/>
      <c r="H7" s="742"/>
      <c r="I7" s="742"/>
      <c r="J7" s="757" t="s">
        <v>250</v>
      </c>
      <c r="K7" s="758"/>
      <c r="L7" s="759" t="s">
        <v>290</v>
      </c>
      <c r="M7" s="760"/>
      <c r="N7" s="760"/>
      <c r="O7" s="760"/>
      <c r="P7" s="760"/>
      <c r="Q7" s="760"/>
      <c r="R7" s="761"/>
      <c r="S7" s="742" t="s">
        <v>291</v>
      </c>
      <c r="T7" s="743"/>
      <c r="U7" s="744"/>
      <c r="V7" s="745" t="s">
        <v>80</v>
      </c>
    </row>
    <row r="8" spans="1:22" ht="66.75" thickBot="1" thickTop="1">
      <c r="A8" s="754"/>
      <c r="B8" s="541" t="s">
        <v>144</v>
      </c>
      <c r="C8" s="542" t="s">
        <v>292</v>
      </c>
      <c r="D8" s="543" t="s">
        <v>293</v>
      </c>
      <c r="E8" s="544" t="s">
        <v>158</v>
      </c>
      <c r="F8" s="541" t="s">
        <v>294</v>
      </c>
      <c r="G8" s="597" t="s">
        <v>308</v>
      </c>
      <c r="H8" s="542" t="s">
        <v>295</v>
      </c>
      <c r="I8" s="543" t="s">
        <v>296</v>
      </c>
      <c r="J8" s="541" t="s">
        <v>299</v>
      </c>
      <c r="K8" s="546" t="s">
        <v>300</v>
      </c>
      <c r="L8" s="541" t="s">
        <v>168</v>
      </c>
      <c r="M8" s="542" t="s">
        <v>169</v>
      </c>
      <c r="N8" s="542" t="s">
        <v>301</v>
      </c>
      <c r="O8" s="542" t="s">
        <v>170</v>
      </c>
      <c r="P8" s="542" t="s">
        <v>302</v>
      </c>
      <c r="Q8" s="543" t="s">
        <v>303</v>
      </c>
      <c r="R8" s="545" t="s">
        <v>174</v>
      </c>
      <c r="S8" s="547" t="s">
        <v>304</v>
      </c>
      <c r="T8" s="542" t="s">
        <v>162</v>
      </c>
      <c r="U8" s="543" t="s">
        <v>160</v>
      </c>
      <c r="V8" s="746"/>
    </row>
    <row r="9" spans="1:22" ht="15.75" thickTop="1">
      <c r="A9" s="548" t="s">
        <v>50</v>
      </c>
      <c r="B9" s="549" t="s">
        <v>62</v>
      </c>
      <c r="C9" s="550" t="s">
        <v>62</v>
      </c>
      <c r="D9" s="551">
        <v>124</v>
      </c>
      <c r="E9" s="552" t="s">
        <v>62</v>
      </c>
      <c r="F9" s="549">
        <v>159</v>
      </c>
      <c r="G9" s="598">
        <f aca="true" t="shared" si="0" ref="G9:G20">+I25+J25</f>
        <v>244</v>
      </c>
      <c r="H9" s="550">
        <v>243</v>
      </c>
      <c r="I9" s="553" t="s">
        <v>62</v>
      </c>
      <c r="J9" s="549" t="s">
        <v>62</v>
      </c>
      <c r="K9" s="554">
        <v>61</v>
      </c>
      <c r="L9" s="549" t="s">
        <v>62</v>
      </c>
      <c r="M9" s="550" t="s">
        <v>62</v>
      </c>
      <c r="N9" s="556">
        <v>316</v>
      </c>
      <c r="O9" s="555" t="s">
        <v>62</v>
      </c>
      <c r="P9" s="550">
        <v>598</v>
      </c>
      <c r="Q9" s="553" t="s">
        <v>62</v>
      </c>
      <c r="R9" s="557" t="s">
        <v>62</v>
      </c>
      <c r="S9" s="558" t="s">
        <v>62</v>
      </c>
      <c r="T9" s="558" t="s">
        <v>62</v>
      </c>
      <c r="U9" s="558" t="s">
        <v>62</v>
      </c>
      <c r="V9" s="552">
        <f aca="true" t="shared" si="1" ref="V9:V20">SUM(B9:U9)</f>
        <v>1745</v>
      </c>
    </row>
    <row r="10" spans="1:22" ht="15">
      <c r="A10" s="559" t="s">
        <v>52</v>
      </c>
      <c r="B10" s="560">
        <v>589</v>
      </c>
      <c r="C10" s="561">
        <v>1299</v>
      </c>
      <c r="D10" s="562">
        <v>2071</v>
      </c>
      <c r="E10" s="563">
        <v>297</v>
      </c>
      <c r="F10" s="564">
        <v>1416</v>
      </c>
      <c r="G10" s="599">
        <f t="shared" si="0"/>
        <v>2336</v>
      </c>
      <c r="H10" s="565">
        <v>1851</v>
      </c>
      <c r="I10" s="562">
        <v>5505</v>
      </c>
      <c r="J10" s="560">
        <v>235</v>
      </c>
      <c r="K10" s="566">
        <v>652</v>
      </c>
      <c r="L10" s="564">
        <v>2122</v>
      </c>
      <c r="M10" s="565">
        <v>3918</v>
      </c>
      <c r="N10" s="561">
        <v>831</v>
      </c>
      <c r="O10" s="567">
        <v>923</v>
      </c>
      <c r="P10" s="565">
        <v>2073</v>
      </c>
      <c r="Q10" s="562">
        <v>422</v>
      </c>
      <c r="R10" s="557">
        <v>30</v>
      </c>
      <c r="S10" s="568">
        <v>322</v>
      </c>
      <c r="T10" s="561">
        <v>653</v>
      </c>
      <c r="U10" s="557">
        <v>329</v>
      </c>
      <c r="V10" s="569">
        <f t="shared" si="1"/>
        <v>27874</v>
      </c>
    </row>
    <row r="11" spans="1:22" ht="15">
      <c r="A11" s="548" t="s">
        <v>56</v>
      </c>
      <c r="B11" s="564" t="s">
        <v>62</v>
      </c>
      <c r="C11" s="561">
        <v>254</v>
      </c>
      <c r="D11" s="570">
        <v>382</v>
      </c>
      <c r="E11" s="569" t="s">
        <v>62</v>
      </c>
      <c r="F11" s="564" t="s">
        <v>62</v>
      </c>
      <c r="G11" s="599">
        <f t="shared" si="0"/>
        <v>0</v>
      </c>
      <c r="H11" s="561" t="s">
        <v>62</v>
      </c>
      <c r="I11" s="570" t="s">
        <v>62</v>
      </c>
      <c r="J11" s="564" t="s">
        <v>62</v>
      </c>
      <c r="K11" s="557" t="s">
        <v>62</v>
      </c>
      <c r="L11" s="560" t="s">
        <v>62</v>
      </c>
      <c r="M11" s="561" t="s">
        <v>62</v>
      </c>
      <c r="N11" s="561" t="s">
        <v>62</v>
      </c>
      <c r="O11" s="571" t="s">
        <v>62</v>
      </c>
      <c r="P11" s="561" t="s">
        <v>62</v>
      </c>
      <c r="Q11" s="562" t="s">
        <v>62</v>
      </c>
      <c r="R11" s="557" t="s">
        <v>62</v>
      </c>
      <c r="S11" s="568" t="s">
        <v>62</v>
      </c>
      <c r="T11" s="561" t="s">
        <v>62</v>
      </c>
      <c r="U11" s="557" t="s">
        <v>62</v>
      </c>
      <c r="V11" s="569">
        <f t="shared" si="1"/>
        <v>636</v>
      </c>
    </row>
    <row r="12" spans="1:22" ht="15">
      <c r="A12" s="548" t="s">
        <v>66</v>
      </c>
      <c r="B12" s="564" t="s">
        <v>62</v>
      </c>
      <c r="C12" s="561">
        <v>492</v>
      </c>
      <c r="D12" s="562">
        <v>502</v>
      </c>
      <c r="E12" s="569" t="s">
        <v>62</v>
      </c>
      <c r="F12" s="564">
        <v>629</v>
      </c>
      <c r="G12" s="599">
        <f t="shared" si="0"/>
        <v>399</v>
      </c>
      <c r="H12" s="565">
        <v>623</v>
      </c>
      <c r="I12" s="562">
        <v>2008</v>
      </c>
      <c r="J12" s="564" t="s">
        <v>62</v>
      </c>
      <c r="K12" s="566">
        <v>146</v>
      </c>
      <c r="L12" s="564">
        <v>373</v>
      </c>
      <c r="M12" s="565">
        <v>683</v>
      </c>
      <c r="N12" s="561">
        <v>617</v>
      </c>
      <c r="O12" s="571">
        <v>407</v>
      </c>
      <c r="P12" s="565">
        <v>358</v>
      </c>
      <c r="Q12" s="562">
        <v>358</v>
      </c>
      <c r="R12" s="557" t="s">
        <v>62</v>
      </c>
      <c r="S12" s="568">
        <v>170</v>
      </c>
      <c r="T12" s="561">
        <v>47</v>
      </c>
      <c r="U12" s="557">
        <v>88</v>
      </c>
      <c r="V12" s="569">
        <f t="shared" si="1"/>
        <v>7900</v>
      </c>
    </row>
    <row r="13" spans="1:22" ht="15">
      <c r="A13" s="548" t="s">
        <v>305</v>
      </c>
      <c r="B13" s="564" t="s">
        <v>62</v>
      </c>
      <c r="C13" s="565" t="s">
        <v>62</v>
      </c>
      <c r="D13" s="570" t="s">
        <v>62</v>
      </c>
      <c r="E13" s="569" t="s">
        <v>62</v>
      </c>
      <c r="F13" s="568" t="s">
        <v>62</v>
      </c>
      <c r="G13" s="599">
        <f t="shared" si="0"/>
        <v>47</v>
      </c>
      <c r="H13" s="565">
        <v>108</v>
      </c>
      <c r="I13" s="570" t="s">
        <v>62</v>
      </c>
      <c r="J13" s="564" t="s">
        <v>62</v>
      </c>
      <c r="K13" s="566">
        <v>32</v>
      </c>
      <c r="L13" s="568" t="s">
        <v>62</v>
      </c>
      <c r="M13" s="565" t="s">
        <v>62</v>
      </c>
      <c r="N13" s="561">
        <v>44</v>
      </c>
      <c r="O13" s="565" t="s">
        <v>62</v>
      </c>
      <c r="P13" s="565" t="s">
        <v>62</v>
      </c>
      <c r="Q13" s="570">
        <v>119</v>
      </c>
      <c r="R13" s="557" t="s">
        <v>62</v>
      </c>
      <c r="S13" s="572" t="s">
        <v>62</v>
      </c>
      <c r="T13" s="572" t="s">
        <v>62</v>
      </c>
      <c r="U13" s="572" t="s">
        <v>62</v>
      </c>
      <c r="V13" s="569">
        <f t="shared" si="1"/>
        <v>350</v>
      </c>
    </row>
    <row r="14" spans="1:22" ht="15">
      <c r="A14" s="548" t="s">
        <v>306</v>
      </c>
      <c r="B14" s="564" t="s">
        <v>62</v>
      </c>
      <c r="C14" s="561" t="s">
        <v>62</v>
      </c>
      <c r="D14" s="570" t="s">
        <v>62</v>
      </c>
      <c r="E14" s="569" t="s">
        <v>62</v>
      </c>
      <c r="F14" s="568" t="s">
        <v>62</v>
      </c>
      <c r="G14" s="599">
        <f t="shared" si="0"/>
        <v>0</v>
      </c>
      <c r="H14" s="565" t="s">
        <v>62</v>
      </c>
      <c r="I14" s="562">
        <v>278</v>
      </c>
      <c r="J14" s="564" t="s">
        <v>62</v>
      </c>
      <c r="K14" s="566">
        <v>78</v>
      </c>
      <c r="L14" s="564">
        <v>98</v>
      </c>
      <c r="M14" s="565">
        <v>187</v>
      </c>
      <c r="N14" s="561">
        <v>401</v>
      </c>
      <c r="O14" s="565" t="s">
        <v>62</v>
      </c>
      <c r="P14" s="565">
        <v>252</v>
      </c>
      <c r="Q14" s="562">
        <v>160</v>
      </c>
      <c r="R14" s="557" t="s">
        <v>62</v>
      </c>
      <c r="S14" s="572" t="s">
        <v>62</v>
      </c>
      <c r="T14" s="572" t="s">
        <v>62</v>
      </c>
      <c r="U14" s="572" t="s">
        <v>62</v>
      </c>
      <c r="V14" s="569">
        <f t="shared" si="1"/>
        <v>1454</v>
      </c>
    </row>
    <row r="15" spans="1:22" ht="15">
      <c r="A15" s="548" t="s">
        <v>64</v>
      </c>
      <c r="B15" s="564" t="s">
        <v>62</v>
      </c>
      <c r="C15" s="565" t="s">
        <v>62</v>
      </c>
      <c r="D15" s="562" t="s">
        <v>62</v>
      </c>
      <c r="E15" s="563">
        <v>127</v>
      </c>
      <c r="F15" s="564" t="s">
        <v>62</v>
      </c>
      <c r="G15" s="599">
        <f t="shared" si="0"/>
        <v>0</v>
      </c>
      <c r="H15" s="565" t="s">
        <v>62</v>
      </c>
      <c r="I15" s="570" t="s">
        <v>62</v>
      </c>
      <c r="J15" s="564" t="s">
        <v>62</v>
      </c>
      <c r="K15" s="557" t="s">
        <v>62</v>
      </c>
      <c r="L15" s="560" t="s">
        <v>62</v>
      </c>
      <c r="M15" s="565" t="s">
        <v>62</v>
      </c>
      <c r="N15" s="561" t="s">
        <v>62</v>
      </c>
      <c r="O15" s="565" t="s">
        <v>62</v>
      </c>
      <c r="P15" s="561" t="s">
        <v>62</v>
      </c>
      <c r="Q15" s="562" t="s">
        <v>62</v>
      </c>
      <c r="R15" s="557" t="s">
        <v>62</v>
      </c>
      <c r="S15" s="572" t="s">
        <v>62</v>
      </c>
      <c r="T15" s="572" t="s">
        <v>62</v>
      </c>
      <c r="U15" s="572" t="s">
        <v>62</v>
      </c>
      <c r="V15" s="569">
        <f t="shared" si="1"/>
        <v>127</v>
      </c>
    </row>
    <row r="16" spans="1:22" ht="15">
      <c r="A16" s="548" t="s">
        <v>65</v>
      </c>
      <c r="B16" s="560">
        <v>156</v>
      </c>
      <c r="C16" s="561">
        <v>546</v>
      </c>
      <c r="D16" s="562">
        <v>745</v>
      </c>
      <c r="E16" s="563">
        <v>34</v>
      </c>
      <c r="F16" s="564">
        <v>1203</v>
      </c>
      <c r="G16" s="599">
        <f t="shared" si="0"/>
        <v>1133</v>
      </c>
      <c r="H16" s="565">
        <v>972</v>
      </c>
      <c r="I16" s="562">
        <v>3477</v>
      </c>
      <c r="J16" s="560">
        <v>49</v>
      </c>
      <c r="K16" s="566">
        <v>100</v>
      </c>
      <c r="L16" s="564">
        <v>946</v>
      </c>
      <c r="M16" s="565">
        <v>1737</v>
      </c>
      <c r="N16" s="561">
        <v>701</v>
      </c>
      <c r="O16" s="571">
        <v>738</v>
      </c>
      <c r="P16" s="565">
        <v>578</v>
      </c>
      <c r="Q16" s="570">
        <v>219</v>
      </c>
      <c r="R16" s="557" t="s">
        <v>62</v>
      </c>
      <c r="S16" s="572" t="s">
        <v>62</v>
      </c>
      <c r="T16" s="561">
        <v>88</v>
      </c>
      <c r="U16" s="566" t="s">
        <v>62</v>
      </c>
      <c r="V16" s="569">
        <f t="shared" si="1"/>
        <v>13422</v>
      </c>
    </row>
    <row r="17" spans="1:22" ht="15">
      <c r="A17" s="548" t="s">
        <v>43</v>
      </c>
      <c r="B17" s="560">
        <v>218</v>
      </c>
      <c r="C17" s="561">
        <v>310</v>
      </c>
      <c r="D17" s="562">
        <v>549</v>
      </c>
      <c r="E17" s="569" t="s">
        <v>62</v>
      </c>
      <c r="F17" s="572" t="s">
        <v>62</v>
      </c>
      <c r="G17" s="599">
        <f t="shared" si="0"/>
        <v>58</v>
      </c>
      <c r="H17" s="565" t="s">
        <v>62</v>
      </c>
      <c r="I17" s="570" t="s">
        <v>62</v>
      </c>
      <c r="J17" s="560">
        <v>13</v>
      </c>
      <c r="K17" s="566">
        <v>110</v>
      </c>
      <c r="L17" s="564" t="s">
        <v>62</v>
      </c>
      <c r="M17" s="561" t="s">
        <v>62</v>
      </c>
      <c r="N17" s="561">
        <v>485</v>
      </c>
      <c r="O17" s="571">
        <v>152</v>
      </c>
      <c r="P17" s="565">
        <v>269</v>
      </c>
      <c r="Q17" s="562">
        <v>225</v>
      </c>
      <c r="R17" s="557" t="s">
        <v>62</v>
      </c>
      <c r="S17" s="568">
        <v>294</v>
      </c>
      <c r="T17" s="561">
        <v>136</v>
      </c>
      <c r="U17" s="557">
        <v>98</v>
      </c>
      <c r="V17" s="569">
        <f t="shared" si="1"/>
        <v>2917</v>
      </c>
    </row>
    <row r="18" spans="1:22" ht="15">
      <c r="A18" s="548" t="s">
        <v>31</v>
      </c>
      <c r="B18" s="572" t="s">
        <v>62</v>
      </c>
      <c r="C18" s="561">
        <v>369</v>
      </c>
      <c r="D18" s="562">
        <v>386</v>
      </c>
      <c r="E18" s="569" t="s">
        <v>62</v>
      </c>
      <c r="F18" s="564" t="s">
        <v>62</v>
      </c>
      <c r="G18" s="599">
        <f t="shared" si="0"/>
        <v>49</v>
      </c>
      <c r="H18" s="565" t="s">
        <v>62</v>
      </c>
      <c r="I18" s="562">
        <v>181</v>
      </c>
      <c r="J18" s="564" t="s">
        <v>62</v>
      </c>
      <c r="K18" s="566" t="s">
        <v>62</v>
      </c>
      <c r="L18" s="564" t="s">
        <v>62</v>
      </c>
      <c r="M18" s="561" t="s">
        <v>62</v>
      </c>
      <c r="N18" s="561">
        <v>55</v>
      </c>
      <c r="O18" s="571">
        <v>245</v>
      </c>
      <c r="P18" s="565">
        <v>610</v>
      </c>
      <c r="Q18" s="562">
        <v>126</v>
      </c>
      <c r="R18" s="557" t="s">
        <v>62</v>
      </c>
      <c r="S18" s="568">
        <v>64</v>
      </c>
      <c r="T18" s="561">
        <v>26</v>
      </c>
      <c r="U18" s="566" t="s">
        <v>62</v>
      </c>
      <c r="V18" s="569">
        <f t="shared" si="1"/>
        <v>2111</v>
      </c>
    </row>
    <row r="19" spans="1:22" ht="15">
      <c r="A19" s="573" t="s">
        <v>67</v>
      </c>
      <c r="B19" s="560">
        <v>429</v>
      </c>
      <c r="C19" s="561">
        <v>1412</v>
      </c>
      <c r="D19" s="562">
        <v>2579</v>
      </c>
      <c r="E19" s="563">
        <v>1647</v>
      </c>
      <c r="F19" s="564">
        <v>599</v>
      </c>
      <c r="G19" s="599">
        <f t="shared" si="0"/>
        <v>1410</v>
      </c>
      <c r="H19" s="565">
        <v>565</v>
      </c>
      <c r="I19" s="562">
        <v>3929</v>
      </c>
      <c r="J19" s="560">
        <v>471</v>
      </c>
      <c r="K19" s="566">
        <v>1725</v>
      </c>
      <c r="L19" s="564">
        <v>254</v>
      </c>
      <c r="M19" s="565">
        <v>282</v>
      </c>
      <c r="N19" s="561">
        <v>765</v>
      </c>
      <c r="O19" s="571">
        <v>927</v>
      </c>
      <c r="P19" s="565">
        <v>800</v>
      </c>
      <c r="Q19" s="562">
        <v>1035</v>
      </c>
      <c r="R19" s="557">
        <v>235</v>
      </c>
      <c r="S19" s="568">
        <v>1553</v>
      </c>
      <c r="T19" s="561">
        <v>1700</v>
      </c>
      <c r="U19" s="566" t="s">
        <v>62</v>
      </c>
      <c r="V19" s="569">
        <f t="shared" si="1"/>
        <v>22317</v>
      </c>
    </row>
    <row r="20" spans="1:22" ht="15.75" thickBot="1">
      <c r="A20" s="548" t="s">
        <v>79</v>
      </c>
      <c r="B20" s="574">
        <v>94</v>
      </c>
      <c r="C20" s="575">
        <v>198</v>
      </c>
      <c r="D20" s="576">
        <v>242</v>
      </c>
      <c r="E20" s="577" t="s">
        <v>62</v>
      </c>
      <c r="F20" s="578">
        <v>363</v>
      </c>
      <c r="G20" s="600">
        <f t="shared" si="0"/>
        <v>536</v>
      </c>
      <c r="H20" s="579">
        <v>346</v>
      </c>
      <c r="I20" s="580" t="s">
        <v>62</v>
      </c>
      <c r="J20" s="574">
        <v>32</v>
      </c>
      <c r="K20" s="581">
        <v>79</v>
      </c>
      <c r="L20" s="578">
        <v>65</v>
      </c>
      <c r="M20" s="579">
        <v>116</v>
      </c>
      <c r="N20" s="575">
        <v>204</v>
      </c>
      <c r="O20" s="582" t="s">
        <v>62</v>
      </c>
      <c r="P20" s="579">
        <v>280</v>
      </c>
      <c r="Q20" s="576">
        <v>170</v>
      </c>
      <c r="R20" s="557" t="s">
        <v>62</v>
      </c>
      <c r="S20" s="583">
        <v>105</v>
      </c>
      <c r="T20" s="575">
        <v>79</v>
      </c>
      <c r="U20" s="581">
        <v>41</v>
      </c>
      <c r="V20" s="577">
        <f t="shared" si="1"/>
        <v>2950</v>
      </c>
    </row>
    <row r="21" spans="1:22" ht="16.5" thickBot="1" thickTop="1">
      <c r="A21" s="584" t="s">
        <v>80</v>
      </c>
      <c r="B21" s="585">
        <f>SUM(B9:B20)</f>
        <v>1486</v>
      </c>
      <c r="C21" s="586">
        <f>SUM(C10:C20)</f>
        <v>4880</v>
      </c>
      <c r="D21" s="587">
        <f aca="true" t="shared" si="2" ref="D21:V21">SUM(D9:D20)</f>
        <v>7580</v>
      </c>
      <c r="E21" s="588">
        <f t="shared" si="2"/>
        <v>2105</v>
      </c>
      <c r="F21" s="585">
        <f t="shared" si="2"/>
        <v>4369</v>
      </c>
      <c r="G21" s="601">
        <f>SUM(G9:G20)</f>
        <v>6212</v>
      </c>
      <c r="H21" s="586">
        <f t="shared" si="2"/>
        <v>4708</v>
      </c>
      <c r="I21" s="587">
        <f t="shared" si="2"/>
        <v>15378</v>
      </c>
      <c r="J21" s="590">
        <f t="shared" si="2"/>
        <v>800</v>
      </c>
      <c r="K21" s="589">
        <f t="shared" si="2"/>
        <v>2983</v>
      </c>
      <c r="L21" s="590">
        <f t="shared" si="2"/>
        <v>3858</v>
      </c>
      <c r="M21" s="586">
        <f t="shared" si="2"/>
        <v>6923</v>
      </c>
      <c r="N21" s="586">
        <f>SUM(N9:N20)</f>
        <v>4419</v>
      </c>
      <c r="O21" s="586">
        <f t="shared" si="2"/>
        <v>3392</v>
      </c>
      <c r="P21" s="586">
        <f t="shared" si="2"/>
        <v>5818</v>
      </c>
      <c r="Q21" s="587">
        <f t="shared" si="2"/>
        <v>2834</v>
      </c>
      <c r="R21" s="589">
        <f t="shared" si="2"/>
        <v>265</v>
      </c>
      <c r="S21" s="590">
        <f t="shared" si="2"/>
        <v>2508</v>
      </c>
      <c r="T21" s="586">
        <f t="shared" si="2"/>
        <v>2729</v>
      </c>
      <c r="U21" s="589">
        <f t="shared" si="2"/>
        <v>556</v>
      </c>
      <c r="V21" s="588">
        <f t="shared" si="2"/>
        <v>83803</v>
      </c>
    </row>
    <row r="22" spans="1:22" ht="15" thickTop="1">
      <c r="A22" s="591"/>
      <c r="B22" s="592"/>
      <c r="C22" s="592"/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592"/>
      <c r="P22" s="592"/>
      <c r="Q22" s="592"/>
      <c r="R22" s="592"/>
      <c r="S22" s="593"/>
      <c r="T22" s="592"/>
      <c r="U22" s="592"/>
      <c r="V22" s="592"/>
    </row>
    <row r="23" spans="1:22" ht="15" thickBot="1">
      <c r="A23" s="747" t="s">
        <v>307</v>
      </c>
      <c r="B23" s="747"/>
      <c r="C23" s="747"/>
      <c r="D23" s="747"/>
      <c r="E23" s="747"/>
      <c r="F23" s="747"/>
      <c r="G23" s="747"/>
      <c r="H23" s="747"/>
      <c r="I23" s="747"/>
      <c r="J23" s="594"/>
      <c r="K23" s="594"/>
      <c r="L23" s="594"/>
      <c r="M23" s="594"/>
      <c r="N23" s="594"/>
      <c r="O23" s="594"/>
      <c r="P23" s="594"/>
      <c r="Q23" s="594"/>
      <c r="R23" s="594"/>
      <c r="S23" s="594"/>
      <c r="T23" s="594"/>
      <c r="U23" s="594"/>
      <c r="V23" s="594"/>
    </row>
    <row r="24" spans="1:22" ht="31.5" thickBot="1" thickTop="1">
      <c r="A24" s="595"/>
      <c r="B24" s="596"/>
      <c r="C24" s="596"/>
      <c r="D24" s="596"/>
      <c r="E24" s="596"/>
      <c r="F24" s="596"/>
      <c r="G24" s="596"/>
      <c r="H24" s="596"/>
      <c r="I24" s="602" t="s">
        <v>297</v>
      </c>
      <c r="J24" s="603" t="s">
        <v>298</v>
      </c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5"/>
    </row>
    <row r="25" spans="9:10" ht="15.75" thickTop="1">
      <c r="I25" s="604">
        <v>44</v>
      </c>
      <c r="J25" s="605">
        <v>200</v>
      </c>
    </row>
    <row r="26" spans="9:10" ht="15">
      <c r="I26" s="606">
        <v>963</v>
      </c>
      <c r="J26" s="607">
        <v>1373</v>
      </c>
    </row>
    <row r="27" spans="9:10" ht="15">
      <c r="I27" s="606">
        <v>0</v>
      </c>
      <c r="J27" s="607">
        <v>0</v>
      </c>
    </row>
    <row r="28" spans="9:10" ht="15">
      <c r="I28" s="606">
        <v>0</v>
      </c>
      <c r="J28" s="607">
        <v>399</v>
      </c>
    </row>
    <row r="29" spans="9:10" ht="15">
      <c r="I29" s="606">
        <v>47</v>
      </c>
      <c r="J29" s="607">
        <v>0</v>
      </c>
    </row>
    <row r="30" spans="9:10" ht="15">
      <c r="I30" s="606">
        <v>0</v>
      </c>
      <c r="J30" s="607">
        <v>0</v>
      </c>
    </row>
    <row r="31" spans="9:10" ht="15">
      <c r="I31" s="606">
        <v>0</v>
      </c>
      <c r="J31" s="607">
        <v>0</v>
      </c>
    </row>
    <row r="32" spans="9:10" ht="15">
      <c r="I32" s="606">
        <v>829</v>
      </c>
      <c r="J32" s="607">
        <v>304</v>
      </c>
    </row>
    <row r="33" spans="9:10" ht="15">
      <c r="I33" s="606">
        <v>58</v>
      </c>
      <c r="J33" s="607">
        <v>0</v>
      </c>
    </row>
    <row r="34" spans="9:10" ht="15">
      <c r="I34" s="606">
        <v>49</v>
      </c>
      <c r="J34" s="607">
        <v>0</v>
      </c>
    </row>
    <row r="35" spans="9:10" ht="15">
      <c r="I35" s="606">
        <v>704</v>
      </c>
      <c r="J35" s="607">
        <v>706</v>
      </c>
    </row>
    <row r="36" spans="9:10" ht="15.75" thickBot="1">
      <c r="I36" s="608">
        <v>218</v>
      </c>
      <c r="J36" s="609">
        <v>318</v>
      </c>
    </row>
    <row r="37" spans="9:10" ht="16.5" thickBot="1" thickTop="1">
      <c r="I37" s="610">
        <f>SUM(I25:I36)</f>
        <v>2912</v>
      </c>
      <c r="J37" s="601">
        <f>SUM(J25:J36)</f>
        <v>3300</v>
      </c>
    </row>
    <row r="38" ht="13.5" thickTop="1"/>
  </sheetData>
  <sheetProtection/>
  <mergeCells count="13">
    <mergeCell ref="F7:I7"/>
    <mergeCell ref="J7:K7"/>
    <mergeCell ref="L7:R7"/>
    <mergeCell ref="S7:U7"/>
    <mergeCell ref="V7:V8"/>
    <mergeCell ref="A23:I23"/>
    <mergeCell ref="A1:V1"/>
    <mergeCell ref="L2:M2"/>
    <mergeCell ref="A4:V4"/>
    <mergeCell ref="A5:V5"/>
    <mergeCell ref="T6:V6"/>
    <mergeCell ref="A7:A8"/>
    <mergeCell ref="B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zoomScale="150" zoomScaleNormal="150" zoomScalePageLayoutView="0" workbookViewId="0" topLeftCell="A1">
      <selection activeCell="A1" sqref="A1"/>
      <selection activeCell="A1" sqref="A1:G1"/>
    </sheetView>
  </sheetViews>
  <sheetFormatPr defaultColWidth="9.140625" defaultRowHeight="12.75"/>
  <cols>
    <col min="1" max="1" width="13.140625" style="311" customWidth="1"/>
    <col min="2" max="2" width="12.7109375" style="311" customWidth="1"/>
    <col min="3" max="3" width="13.421875" style="311" customWidth="1"/>
    <col min="4" max="4" width="12.7109375" style="311" customWidth="1"/>
    <col min="5" max="5" width="11.28125" style="311" customWidth="1"/>
    <col min="6" max="6" width="12.7109375" style="311" customWidth="1"/>
    <col min="7" max="7" width="15.140625" style="311" customWidth="1"/>
    <col min="8" max="8" width="18.00390625" style="311" customWidth="1"/>
    <col min="9" max="9" width="9.140625" style="311" customWidth="1"/>
    <col min="10" max="10" width="10.57421875" style="311" bestFit="1" customWidth="1"/>
    <col min="11" max="16384" width="9.140625" style="311" customWidth="1"/>
  </cols>
  <sheetData>
    <row r="1" spans="1:7" ht="18">
      <c r="A1" s="762">
        <v>79</v>
      </c>
      <c r="B1" s="762"/>
      <c r="C1" s="762"/>
      <c r="D1" s="762"/>
      <c r="E1" s="762"/>
      <c r="F1" s="762"/>
      <c r="G1" s="762"/>
    </row>
    <row r="2" spans="1:2" ht="24.75" customHeight="1">
      <c r="A2" s="312" t="s">
        <v>89</v>
      </c>
      <c r="B2" s="313"/>
    </row>
    <row r="3" spans="1:2" ht="40.5" customHeight="1">
      <c r="A3" s="314"/>
      <c r="B3" s="313"/>
    </row>
    <row r="4" spans="1:7" s="315" customFormat="1" ht="24.75" customHeight="1">
      <c r="A4" s="763" t="s">
        <v>201</v>
      </c>
      <c r="B4" s="763"/>
      <c r="C4" s="763"/>
      <c r="D4" s="763"/>
      <c r="E4" s="763"/>
      <c r="F4" s="763"/>
      <c r="G4" s="763"/>
    </row>
    <row r="5" spans="1:7" s="315" customFormat="1" ht="24.75" customHeight="1">
      <c r="A5" s="764" t="s">
        <v>91</v>
      </c>
      <c r="B5" s="764"/>
      <c r="C5" s="764"/>
      <c r="D5" s="764"/>
      <c r="E5" s="764"/>
      <c r="F5" s="764"/>
      <c r="G5" s="764"/>
    </row>
    <row r="6" spans="1:7" s="318" customFormat="1" ht="24.75" customHeight="1" thickBot="1">
      <c r="A6" s="316"/>
      <c r="B6" s="316"/>
      <c r="C6" s="316"/>
      <c r="D6" s="316"/>
      <c r="E6" s="316"/>
      <c r="F6" s="316"/>
      <c r="G6" s="317" t="s">
        <v>125</v>
      </c>
    </row>
    <row r="7" spans="1:7" ht="24.75" customHeight="1" thickTop="1">
      <c r="A7" s="765" t="s">
        <v>92</v>
      </c>
      <c r="B7" s="768" t="s">
        <v>202</v>
      </c>
      <c r="C7" s="770" t="s">
        <v>203</v>
      </c>
      <c r="D7" s="770" t="s">
        <v>204</v>
      </c>
      <c r="E7" s="772" t="s">
        <v>205</v>
      </c>
      <c r="F7" s="774" t="s">
        <v>206</v>
      </c>
      <c r="G7" s="776" t="s">
        <v>207</v>
      </c>
    </row>
    <row r="8" spans="1:7" ht="27" customHeight="1">
      <c r="A8" s="766"/>
      <c r="B8" s="769"/>
      <c r="C8" s="771"/>
      <c r="D8" s="771"/>
      <c r="E8" s="773"/>
      <c r="F8" s="775"/>
      <c r="G8" s="777"/>
    </row>
    <row r="9" spans="1:7" ht="30.75" customHeight="1" thickBot="1">
      <c r="A9" s="767"/>
      <c r="B9" s="319" t="s">
        <v>208</v>
      </c>
      <c r="C9" s="320" t="s">
        <v>208</v>
      </c>
      <c r="D9" s="320" t="s">
        <v>209</v>
      </c>
      <c r="E9" s="320" t="s">
        <v>209</v>
      </c>
      <c r="F9" s="321" t="s">
        <v>209</v>
      </c>
      <c r="G9" s="778"/>
    </row>
    <row r="10" spans="1:10" s="328" customFormat="1" ht="26.25" customHeight="1" thickTop="1">
      <c r="A10" s="322" t="s">
        <v>210</v>
      </c>
      <c r="B10" s="323">
        <v>3975.66</v>
      </c>
      <c r="C10" s="324">
        <v>202650</v>
      </c>
      <c r="D10" s="324">
        <v>8123</v>
      </c>
      <c r="E10" s="325" t="s">
        <v>62</v>
      </c>
      <c r="F10" s="326">
        <v>2270</v>
      </c>
      <c r="G10" s="327">
        <f aca="true" t="shared" si="0" ref="G10:G19">SUM(B10:F10)</f>
        <v>217018.66</v>
      </c>
      <c r="J10" s="329"/>
    </row>
    <row r="11" spans="1:10" s="328" customFormat="1" ht="26.25" customHeight="1">
      <c r="A11" s="330" t="s">
        <v>66</v>
      </c>
      <c r="B11" s="331">
        <v>59.423</v>
      </c>
      <c r="C11" s="332">
        <v>377</v>
      </c>
      <c r="D11" s="333" t="s">
        <v>62</v>
      </c>
      <c r="E11" s="334" t="s">
        <v>62</v>
      </c>
      <c r="F11" s="335" t="s">
        <v>62</v>
      </c>
      <c r="G11" s="336">
        <f t="shared" si="0"/>
        <v>436.423</v>
      </c>
      <c r="J11" s="337"/>
    </row>
    <row r="12" spans="1:10" s="328" customFormat="1" ht="26.25" customHeight="1">
      <c r="A12" s="330" t="s">
        <v>49</v>
      </c>
      <c r="B12" s="338" t="s">
        <v>62</v>
      </c>
      <c r="C12" s="332">
        <v>3298</v>
      </c>
      <c r="D12" s="333" t="s">
        <v>62</v>
      </c>
      <c r="E12" s="334" t="s">
        <v>62</v>
      </c>
      <c r="F12" s="335" t="s">
        <v>62</v>
      </c>
      <c r="G12" s="339">
        <f t="shared" si="0"/>
        <v>3298</v>
      </c>
      <c r="J12" s="337"/>
    </row>
    <row r="13" spans="1:10" s="328" customFormat="1" ht="26.25" customHeight="1">
      <c r="A13" s="330" t="s">
        <v>36</v>
      </c>
      <c r="B13" s="340">
        <v>0.031</v>
      </c>
      <c r="C13" s="341" t="s">
        <v>62</v>
      </c>
      <c r="D13" s="333" t="s">
        <v>62</v>
      </c>
      <c r="E13" s="334" t="s">
        <v>62</v>
      </c>
      <c r="F13" s="335" t="s">
        <v>62</v>
      </c>
      <c r="G13" s="342">
        <f t="shared" si="0"/>
        <v>0.031</v>
      </c>
      <c r="J13" s="343"/>
    </row>
    <row r="14" spans="1:10" s="328" customFormat="1" ht="26.25" customHeight="1">
      <c r="A14" s="330" t="s">
        <v>38</v>
      </c>
      <c r="B14" s="331">
        <v>71.431</v>
      </c>
      <c r="C14" s="341">
        <v>4327</v>
      </c>
      <c r="D14" s="333" t="s">
        <v>62</v>
      </c>
      <c r="E14" s="334" t="s">
        <v>62</v>
      </c>
      <c r="F14" s="335" t="s">
        <v>62</v>
      </c>
      <c r="G14" s="336">
        <f t="shared" si="0"/>
        <v>4398.431</v>
      </c>
      <c r="J14" s="344"/>
    </row>
    <row r="15" spans="1:10" s="328" customFormat="1" ht="26.25" customHeight="1">
      <c r="A15" s="330" t="s">
        <v>64</v>
      </c>
      <c r="B15" s="331">
        <f>1224.527+1.159</f>
        <v>1225.6860000000001</v>
      </c>
      <c r="C15" s="345">
        <v>155215.5</v>
      </c>
      <c r="D15" s="333" t="s">
        <v>62</v>
      </c>
      <c r="E15" s="334" t="s">
        <v>62</v>
      </c>
      <c r="F15" s="335" t="s">
        <v>62</v>
      </c>
      <c r="G15" s="336">
        <f t="shared" si="0"/>
        <v>156441.186</v>
      </c>
      <c r="J15" s="329"/>
    </row>
    <row r="16" spans="1:10" s="328" customFormat="1" ht="26.25" customHeight="1">
      <c r="A16" s="330" t="s">
        <v>37</v>
      </c>
      <c r="B16" s="346">
        <v>37</v>
      </c>
      <c r="C16" s="332">
        <v>4155</v>
      </c>
      <c r="D16" s="333" t="s">
        <v>62</v>
      </c>
      <c r="E16" s="334" t="s">
        <v>62</v>
      </c>
      <c r="F16" s="335" t="s">
        <v>62</v>
      </c>
      <c r="G16" s="347">
        <f t="shared" si="0"/>
        <v>4192</v>
      </c>
      <c r="J16" s="344"/>
    </row>
    <row r="17" spans="1:10" s="328" customFormat="1" ht="26.25" customHeight="1">
      <c r="A17" s="330" t="s">
        <v>65</v>
      </c>
      <c r="B17" s="331">
        <v>311.669</v>
      </c>
      <c r="C17" s="332">
        <v>9666</v>
      </c>
      <c r="D17" s="333" t="s">
        <v>62</v>
      </c>
      <c r="E17" s="333" t="s">
        <v>62</v>
      </c>
      <c r="F17" s="348">
        <v>202</v>
      </c>
      <c r="G17" s="336">
        <f t="shared" si="0"/>
        <v>10179.669</v>
      </c>
      <c r="J17" s="337"/>
    </row>
    <row r="18" spans="1:10" s="328" customFormat="1" ht="26.25" customHeight="1">
      <c r="A18" s="349" t="s">
        <v>211</v>
      </c>
      <c r="B18" s="331">
        <v>1906.765</v>
      </c>
      <c r="C18" s="345">
        <v>112557.5</v>
      </c>
      <c r="D18" s="350">
        <v>11715.5</v>
      </c>
      <c r="E18" s="333" t="s">
        <v>62</v>
      </c>
      <c r="F18" s="333" t="s">
        <v>62</v>
      </c>
      <c r="G18" s="336">
        <f t="shared" si="0"/>
        <v>126179.765</v>
      </c>
      <c r="J18" s="329"/>
    </row>
    <row r="19" spans="1:10" s="328" customFormat="1" ht="26.25" customHeight="1" thickBot="1">
      <c r="A19" s="351" t="s">
        <v>68</v>
      </c>
      <c r="B19" s="352" t="s">
        <v>62</v>
      </c>
      <c r="C19" s="353" t="s">
        <v>62</v>
      </c>
      <c r="D19" s="354" t="s">
        <v>62</v>
      </c>
      <c r="E19" s="355">
        <v>17602.5</v>
      </c>
      <c r="F19" s="354" t="s">
        <v>62</v>
      </c>
      <c r="G19" s="356">
        <f t="shared" si="0"/>
        <v>17602.5</v>
      </c>
      <c r="J19" s="329"/>
    </row>
    <row r="20" spans="1:8" s="328" customFormat="1" ht="32.25" customHeight="1" thickBot="1" thickTop="1">
      <c r="A20" s="357" t="s">
        <v>212</v>
      </c>
      <c r="B20" s="358">
        <f aca="true" t="shared" si="1" ref="B20:G20">SUM(B10:B19)</f>
        <v>7587.665</v>
      </c>
      <c r="C20" s="359">
        <f t="shared" si="1"/>
        <v>492246</v>
      </c>
      <c r="D20" s="360">
        <f t="shared" si="1"/>
        <v>19838.5</v>
      </c>
      <c r="E20" s="360">
        <f t="shared" si="1"/>
        <v>17602.5</v>
      </c>
      <c r="F20" s="361">
        <f t="shared" si="1"/>
        <v>2472</v>
      </c>
      <c r="G20" s="362">
        <f t="shared" si="1"/>
        <v>539746.665</v>
      </c>
      <c r="H20" s="363"/>
    </row>
    <row r="21" spans="1:8" s="328" customFormat="1" ht="24" customHeight="1" thickTop="1">
      <c r="A21" s="364" t="s">
        <v>213</v>
      </c>
      <c r="B21" s="365"/>
      <c r="C21" s="366"/>
      <c r="D21" s="366"/>
      <c r="E21" s="366"/>
      <c r="F21" s="366"/>
      <c r="G21" s="367"/>
      <c r="H21" s="368"/>
    </row>
    <row r="22" spans="2:7" ht="15" customHeight="1">
      <c r="B22" s="369"/>
      <c r="C22" s="369"/>
      <c r="D22" s="369"/>
      <c r="E22" s="369"/>
      <c r="G22" s="370"/>
    </row>
    <row r="23" spans="1:5" ht="15">
      <c r="A23" s="369"/>
      <c r="B23" s="369"/>
      <c r="C23" s="369"/>
      <c r="D23" s="369"/>
      <c r="E23" s="369"/>
    </row>
    <row r="60" ht="12.75">
      <c r="E60" s="374"/>
    </row>
  </sheetData>
  <sheetProtection/>
  <mergeCells count="10">
    <mergeCell ref="A1:G1"/>
    <mergeCell ref="A4:G4"/>
    <mergeCell ref="A5:G5"/>
    <mergeCell ref="A7:A9"/>
    <mergeCell ref="B7:B8"/>
    <mergeCell ref="C7:C8"/>
    <mergeCell ref="D7:D8"/>
    <mergeCell ref="E7:E8"/>
    <mergeCell ref="F7:F8"/>
    <mergeCell ref="G7:G9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150" zoomScaleNormal="150" zoomScalePageLayoutView="0" workbookViewId="0" topLeftCell="A1">
      <selection activeCell="A1" sqref="A1"/>
      <selection activeCell="A1" sqref="A1:O1"/>
    </sheetView>
  </sheetViews>
  <sheetFormatPr defaultColWidth="9.140625" defaultRowHeight="12.75"/>
  <cols>
    <col min="1" max="1" width="16.57421875" style="0" customWidth="1"/>
  </cols>
  <sheetData>
    <row r="1" spans="1:15" ht="18">
      <c r="A1" s="789">
        <v>93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</row>
    <row r="2" spans="1:15" ht="15">
      <c r="A2" s="392" t="s">
        <v>89</v>
      </c>
      <c r="B2" s="393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">
      <c r="A3" s="392"/>
      <c r="B3" s="393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5">
      <c r="A4" s="392"/>
      <c r="B4" s="393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ht="23.25">
      <c r="A5" s="790" t="s">
        <v>219</v>
      </c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</row>
    <row r="6" spans="1:15" ht="20.25">
      <c r="A6" s="791" t="s">
        <v>220</v>
      </c>
      <c r="B6" s="791"/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</row>
    <row r="7" spans="1:15" ht="20.25">
      <c r="A7" s="791" t="s">
        <v>91</v>
      </c>
      <c r="B7" s="791"/>
      <c r="C7" s="791"/>
      <c r="D7" s="791"/>
      <c r="E7" s="791"/>
      <c r="F7" s="791"/>
      <c r="G7" s="791"/>
      <c r="H7" s="791"/>
      <c r="I7" s="791"/>
      <c r="J7" s="791"/>
      <c r="K7" s="791"/>
      <c r="L7" s="791"/>
      <c r="M7" s="791"/>
      <c r="N7" s="791"/>
      <c r="O7" s="791"/>
    </row>
    <row r="8" spans="1:15" ht="21" thickBot="1">
      <c r="A8" s="394"/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</row>
    <row r="9" spans="1:15" ht="15.75" thickBot="1" thickTop="1">
      <c r="A9" s="792" t="s">
        <v>221</v>
      </c>
      <c r="B9" s="795" t="s">
        <v>222</v>
      </c>
      <c r="C9" s="796"/>
      <c r="D9" s="796"/>
      <c r="E9" s="796"/>
      <c r="F9" s="796"/>
      <c r="G9" s="796"/>
      <c r="H9" s="796"/>
      <c r="I9" s="797"/>
      <c r="J9" s="795" t="s">
        <v>223</v>
      </c>
      <c r="K9" s="796"/>
      <c r="L9" s="796"/>
      <c r="M9" s="796"/>
      <c r="N9" s="797"/>
      <c r="O9" s="792" t="s">
        <v>175</v>
      </c>
    </row>
    <row r="10" spans="1:15" ht="15" customHeight="1" thickTop="1">
      <c r="A10" s="793"/>
      <c r="B10" s="783" t="s">
        <v>224</v>
      </c>
      <c r="C10" s="781" t="s">
        <v>27</v>
      </c>
      <c r="D10" s="781" t="s">
        <v>28</v>
      </c>
      <c r="E10" s="783" t="s">
        <v>29</v>
      </c>
      <c r="F10" s="798" t="s">
        <v>225</v>
      </c>
      <c r="G10" s="798" t="s">
        <v>226</v>
      </c>
      <c r="H10" s="785" t="s">
        <v>227</v>
      </c>
      <c r="I10" s="787" t="s">
        <v>228</v>
      </c>
      <c r="J10" s="779" t="s">
        <v>229</v>
      </c>
      <c r="K10" s="781" t="s">
        <v>27</v>
      </c>
      <c r="L10" s="783" t="s">
        <v>28</v>
      </c>
      <c r="M10" s="785" t="s">
        <v>225</v>
      </c>
      <c r="N10" s="787" t="s">
        <v>228</v>
      </c>
      <c r="O10" s="793"/>
    </row>
    <row r="11" spans="1:15" ht="15" customHeight="1" thickBot="1">
      <c r="A11" s="794"/>
      <c r="B11" s="784"/>
      <c r="C11" s="782"/>
      <c r="D11" s="782"/>
      <c r="E11" s="784"/>
      <c r="F11" s="799"/>
      <c r="G11" s="799"/>
      <c r="H11" s="786"/>
      <c r="I11" s="788"/>
      <c r="J11" s="780"/>
      <c r="K11" s="782"/>
      <c r="L11" s="784"/>
      <c r="M11" s="786"/>
      <c r="N11" s="788"/>
      <c r="O11" s="794"/>
    </row>
    <row r="12" spans="1:15" ht="15.75" thickTop="1">
      <c r="A12" s="395" t="s">
        <v>230</v>
      </c>
      <c r="B12" s="396" t="s">
        <v>62</v>
      </c>
      <c r="C12" s="397" t="s">
        <v>62</v>
      </c>
      <c r="D12" s="397">
        <v>80</v>
      </c>
      <c r="E12" s="397">
        <v>41</v>
      </c>
      <c r="F12" s="398">
        <v>0</v>
      </c>
      <c r="G12" s="399">
        <v>10</v>
      </c>
      <c r="H12" s="400">
        <v>0</v>
      </c>
      <c r="I12" s="401">
        <f aca="true" t="shared" si="0" ref="I12:I23">SUM(B12:H12)</f>
        <v>131</v>
      </c>
      <c r="J12" s="396" t="s">
        <v>62</v>
      </c>
      <c r="K12" s="402" t="s">
        <v>62</v>
      </c>
      <c r="L12" s="398">
        <v>7</v>
      </c>
      <c r="M12" s="398">
        <v>11</v>
      </c>
      <c r="N12" s="401">
        <f aca="true" t="shared" si="1" ref="N12:N26">SUM(J12:M12)</f>
        <v>18</v>
      </c>
      <c r="O12" s="401">
        <f aca="true" t="shared" si="2" ref="O12:O23">SUM(I12+N12)</f>
        <v>149</v>
      </c>
    </row>
    <row r="13" spans="1:15" ht="15">
      <c r="A13" s="403" t="s">
        <v>231</v>
      </c>
      <c r="B13" s="404" t="s">
        <v>62</v>
      </c>
      <c r="C13" s="402" t="s">
        <v>62</v>
      </c>
      <c r="D13" s="397">
        <v>75</v>
      </c>
      <c r="E13" s="397">
        <v>72</v>
      </c>
      <c r="F13" s="398">
        <v>0</v>
      </c>
      <c r="G13" s="399">
        <v>134</v>
      </c>
      <c r="H13" s="398">
        <v>0</v>
      </c>
      <c r="I13" s="401">
        <f t="shared" si="0"/>
        <v>281</v>
      </c>
      <c r="J13" s="396" t="s">
        <v>62</v>
      </c>
      <c r="K13" s="402" t="s">
        <v>62</v>
      </c>
      <c r="L13" s="398">
        <v>20</v>
      </c>
      <c r="M13" s="398">
        <v>95</v>
      </c>
      <c r="N13" s="401">
        <f t="shared" si="1"/>
        <v>115</v>
      </c>
      <c r="O13" s="401">
        <f t="shared" si="2"/>
        <v>396</v>
      </c>
    </row>
    <row r="14" spans="1:15" ht="15">
      <c r="A14" s="298" t="s">
        <v>232</v>
      </c>
      <c r="B14" s="405" t="s">
        <v>62</v>
      </c>
      <c r="C14" s="296" t="s">
        <v>62</v>
      </c>
      <c r="D14" s="406">
        <v>65</v>
      </c>
      <c r="E14" s="406">
        <v>59</v>
      </c>
      <c r="F14" s="398">
        <v>0</v>
      </c>
      <c r="G14" s="407">
        <v>20</v>
      </c>
      <c r="H14" s="407">
        <v>0</v>
      </c>
      <c r="I14" s="408">
        <f t="shared" si="0"/>
        <v>144</v>
      </c>
      <c r="J14" s="396" t="s">
        <v>62</v>
      </c>
      <c r="K14" s="296" t="s">
        <v>62</v>
      </c>
      <c r="L14" s="407">
        <v>95</v>
      </c>
      <c r="M14" s="407">
        <v>93</v>
      </c>
      <c r="N14" s="408">
        <f t="shared" si="1"/>
        <v>188</v>
      </c>
      <c r="O14" s="408">
        <f t="shared" si="2"/>
        <v>332</v>
      </c>
    </row>
    <row r="15" spans="1:15" ht="15">
      <c r="A15" s="298" t="s">
        <v>233</v>
      </c>
      <c r="B15" s="405">
        <v>1</v>
      </c>
      <c r="C15" s="406">
        <v>2</v>
      </c>
      <c r="D15" s="406">
        <v>157</v>
      </c>
      <c r="E15" s="406">
        <v>96</v>
      </c>
      <c r="F15" s="407">
        <v>3</v>
      </c>
      <c r="G15" s="406">
        <v>4</v>
      </c>
      <c r="H15" s="409">
        <v>0</v>
      </c>
      <c r="I15" s="408">
        <f t="shared" si="0"/>
        <v>263</v>
      </c>
      <c r="J15" s="396" t="s">
        <v>62</v>
      </c>
      <c r="K15" s="296" t="s">
        <v>62</v>
      </c>
      <c r="L15" s="407">
        <v>307</v>
      </c>
      <c r="M15" s="407">
        <v>208</v>
      </c>
      <c r="N15" s="408">
        <f t="shared" si="1"/>
        <v>515</v>
      </c>
      <c r="O15" s="408">
        <f t="shared" si="2"/>
        <v>778</v>
      </c>
    </row>
    <row r="16" spans="1:15" ht="14.25">
      <c r="A16" s="298" t="s">
        <v>234</v>
      </c>
      <c r="B16" s="405">
        <v>74</v>
      </c>
      <c r="C16" s="406">
        <v>33</v>
      </c>
      <c r="D16" s="406">
        <v>756</v>
      </c>
      <c r="E16" s="406">
        <v>102</v>
      </c>
      <c r="F16" s="406">
        <v>3</v>
      </c>
      <c r="G16" s="406">
        <v>0</v>
      </c>
      <c r="H16" s="410">
        <v>0</v>
      </c>
      <c r="I16" s="408">
        <f t="shared" si="0"/>
        <v>968</v>
      </c>
      <c r="J16" s="405">
        <v>5</v>
      </c>
      <c r="K16" s="296" t="s">
        <v>62</v>
      </c>
      <c r="L16" s="407">
        <v>149</v>
      </c>
      <c r="M16" s="407">
        <v>22</v>
      </c>
      <c r="N16" s="408">
        <f t="shared" si="1"/>
        <v>176</v>
      </c>
      <c r="O16" s="408">
        <f t="shared" si="2"/>
        <v>1144</v>
      </c>
    </row>
    <row r="17" spans="1:15" ht="14.25">
      <c r="A17" s="298" t="s">
        <v>235</v>
      </c>
      <c r="B17" s="303">
        <v>345</v>
      </c>
      <c r="C17" s="406">
        <v>91</v>
      </c>
      <c r="D17" s="406">
        <v>16</v>
      </c>
      <c r="E17" s="406">
        <v>3</v>
      </c>
      <c r="F17" s="406">
        <v>0</v>
      </c>
      <c r="G17" s="296">
        <v>0</v>
      </c>
      <c r="H17" s="410">
        <v>0</v>
      </c>
      <c r="I17" s="408">
        <f t="shared" si="0"/>
        <v>455</v>
      </c>
      <c r="J17" s="303" t="s">
        <v>62</v>
      </c>
      <c r="K17" s="296" t="s">
        <v>62</v>
      </c>
      <c r="L17" s="407">
        <v>16</v>
      </c>
      <c r="M17" s="407" t="s">
        <v>62</v>
      </c>
      <c r="N17" s="408">
        <f t="shared" si="1"/>
        <v>16</v>
      </c>
      <c r="O17" s="408">
        <f t="shared" si="2"/>
        <v>471</v>
      </c>
    </row>
    <row r="18" spans="1:15" ht="14.25">
      <c r="A18" s="298" t="s">
        <v>236</v>
      </c>
      <c r="B18" s="303">
        <v>399</v>
      </c>
      <c r="C18" s="406">
        <v>53</v>
      </c>
      <c r="D18" s="407" t="s">
        <v>62</v>
      </c>
      <c r="E18" s="407" t="s">
        <v>62</v>
      </c>
      <c r="F18" s="296">
        <v>1</v>
      </c>
      <c r="G18" s="296">
        <v>0</v>
      </c>
      <c r="H18" s="410">
        <v>0</v>
      </c>
      <c r="I18" s="408">
        <f t="shared" si="0"/>
        <v>453</v>
      </c>
      <c r="J18" s="303">
        <v>5</v>
      </c>
      <c r="K18" s="406">
        <v>1</v>
      </c>
      <c r="L18" s="407">
        <v>2</v>
      </c>
      <c r="M18" s="407" t="s">
        <v>62</v>
      </c>
      <c r="N18" s="408">
        <f t="shared" si="1"/>
        <v>8</v>
      </c>
      <c r="O18" s="408">
        <f t="shared" si="2"/>
        <v>461</v>
      </c>
    </row>
    <row r="19" spans="1:15" ht="14.25">
      <c r="A19" s="298" t="s">
        <v>237</v>
      </c>
      <c r="B19" s="303">
        <v>226</v>
      </c>
      <c r="C19" s="406">
        <v>27</v>
      </c>
      <c r="D19" s="407">
        <v>1</v>
      </c>
      <c r="E19" s="407" t="s">
        <v>62</v>
      </c>
      <c r="F19" s="406">
        <v>0</v>
      </c>
      <c r="G19" s="406">
        <v>0</v>
      </c>
      <c r="H19" s="410">
        <v>0</v>
      </c>
      <c r="I19" s="408">
        <f t="shared" si="0"/>
        <v>254</v>
      </c>
      <c r="J19" s="303">
        <v>17</v>
      </c>
      <c r="K19" s="406">
        <v>11</v>
      </c>
      <c r="L19" s="407">
        <v>2</v>
      </c>
      <c r="M19" s="407" t="s">
        <v>62</v>
      </c>
      <c r="N19" s="408">
        <f t="shared" si="1"/>
        <v>30</v>
      </c>
      <c r="O19" s="408">
        <f t="shared" si="2"/>
        <v>284</v>
      </c>
    </row>
    <row r="20" spans="1:15" ht="14.25">
      <c r="A20" s="298" t="s">
        <v>238</v>
      </c>
      <c r="B20" s="303">
        <v>16</v>
      </c>
      <c r="C20" s="406">
        <v>7</v>
      </c>
      <c r="D20" s="303" t="s">
        <v>62</v>
      </c>
      <c r="E20" s="303" t="s">
        <v>62</v>
      </c>
      <c r="F20" s="303">
        <v>0</v>
      </c>
      <c r="G20" s="296">
        <v>0</v>
      </c>
      <c r="H20" s="410">
        <v>0</v>
      </c>
      <c r="I20" s="408">
        <f t="shared" si="0"/>
        <v>23</v>
      </c>
      <c r="J20" s="303">
        <v>1</v>
      </c>
      <c r="K20" s="406">
        <v>3</v>
      </c>
      <c r="L20" s="411" t="s">
        <v>62</v>
      </c>
      <c r="M20" s="407" t="s">
        <v>62</v>
      </c>
      <c r="N20" s="408">
        <f t="shared" si="1"/>
        <v>4</v>
      </c>
      <c r="O20" s="408">
        <f t="shared" si="2"/>
        <v>27</v>
      </c>
    </row>
    <row r="21" spans="1:15" ht="14.25">
      <c r="A21" s="298" t="s">
        <v>239</v>
      </c>
      <c r="B21" s="303">
        <v>21</v>
      </c>
      <c r="C21" s="406">
        <v>3</v>
      </c>
      <c r="D21" s="405" t="s">
        <v>62</v>
      </c>
      <c r="E21" s="405" t="s">
        <v>62</v>
      </c>
      <c r="F21" s="405">
        <v>0</v>
      </c>
      <c r="G21" s="296">
        <v>0</v>
      </c>
      <c r="H21" s="410">
        <v>0</v>
      </c>
      <c r="I21" s="408">
        <f t="shared" si="0"/>
        <v>24</v>
      </c>
      <c r="J21" s="303">
        <v>5</v>
      </c>
      <c r="K21" s="406">
        <v>3</v>
      </c>
      <c r="L21" s="411" t="s">
        <v>62</v>
      </c>
      <c r="M21" s="407" t="s">
        <v>62</v>
      </c>
      <c r="N21" s="408">
        <f t="shared" si="1"/>
        <v>8</v>
      </c>
      <c r="O21" s="408">
        <f t="shared" si="2"/>
        <v>32</v>
      </c>
    </row>
    <row r="22" spans="1:15" ht="14.25">
      <c r="A22" s="298" t="s">
        <v>240</v>
      </c>
      <c r="B22" s="303">
        <v>29</v>
      </c>
      <c r="C22" s="405">
        <v>4</v>
      </c>
      <c r="D22" s="405" t="s">
        <v>62</v>
      </c>
      <c r="E22" s="405" t="s">
        <v>62</v>
      </c>
      <c r="F22" s="405">
        <v>0</v>
      </c>
      <c r="G22" s="296">
        <v>0</v>
      </c>
      <c r="H22" s="410">
        <v>0</v>
      </c>
      <c r="I22" s="408">
        <f t="shared" si="0"/>
        <v>33</v>
      </c>
      <c r="J22" s="303">
        <v>86</v>
      </c>
      <c r="K22" s="406">
        <v>63</v>
      </c>
      <c r="L22" s="411" t="s">
        <v>62</v>
      </c>
      <c r="M22" s="407" t="s">
        <v>62</v>
      </c>
      <c r="N22" s="408">
        <f t="shared" si="1"/>
        <v>149</v>
      </c>
      <c r="O22" s="408">
        <f t="shared" si="2"/>
        <v>182</v>
      </c>
    </row>
    <row r="23" spans="1:15" ht="14.25">
      <c r="A23" s="298" t="s">
        <v>241</v>
      </c>
      <c r="B23" s="405">
        <v>2</v>
      </c>
      <c r="C23" s="303" t="s">
        <v>62</v>
      </c>
      <c r="D23" s="405" t="s">
        <v>62</v>
      </c>
      <c r="E23" s="405" t="s">
        <v>62</v>
      </c>
      <c r="F23" s="405">
        <v>0</v>
      </c>
      <c r="G23" s="296">
        <v>0</v>
      </c>
      <c r="H23" s="410">
        <v>0</v>
      </c>
      <c r="I23" s="408">
        <f t="shared" si="0"/>
        <v>2</v>
      </c>
      <c r="J23" s="303">
        <v>39</v>
      </c>
      <c r="K23" s="406">
        <v>2</v>
      </c>
      <c r="L23" s="411" t="s">
        <v>62</v>
      </c>
      <c r="M23" s="407" t="s">
        <v>62</v>
      </c>
      <c r="N23" s="408">
        <f t="shared" si="1"/>
        <v>41</v>
      </c>
      <c r="O23" s="408">
        <f t="shared" si="2"/>
        <v>43</v>
      </c>
    </row>
    <row r="24" spans="1:15" ht="14.25">
      <c r="A24" s="298" t="s">
        <v>242</v>
      </c>
      <c r="B24" s="303" t="s">
        <v>62</v>
      </c>
      <c r="C24" s="303" t="s">
        <v>62</v>
      </c>
      <c r="D24" s="405" t="s">
        <v>62</v>
      </c>
      <c r="E24" s="405" t="s">
        <v>62</v>
      </c>
      <c r="F24" s="405">
        <v>0</v>
      </c>
      <c r="G24" s="296">
        <v>0</v>
      </c>
      <c r="H24" s="410">
        <v>0</v>
      </c>
      <c r="I24" s="408" t="s">
        <v>62</v>
      </c>
      <c r="J24" s="303">
        <v>5</v>
      </c>
      <c r="K24" s="406" t="s">
        <v>62</v>
      </c>
      <c r="L24" s="411" t="s">
        <v>62</v>
      </c>
      <c r="M24" s="407" t="s">
        <v>62</v>
      </c>
      <c r="N24" s="408">
        <f t="shared" si="1"/>
        <v>5</v>
      </c>
      <c r="O24" s="408">
        <f>SUM(N24)</f>
        <v>5</v>
      </c>
    </row>
    <row r="25" spans="1:15" ht="14.25">
      <c r="A25" s="298" t="s">
        <v>243</v>
      </c>
      <c r="B25" s="303" t="s">
        <v>62</v>
      </c>
      <c r="C25" s="407" t="s">
        <v>62</v>
      </c>
      <c r="D25" s="411" t="s">
        <v>62</v>
      </c>
      <c r="E25" s="411" t="s">
        <v>62</v>
      </c>
      <c r="F25" s="411">
        <v>0</v>
      </c>
      <c r="G25" s="411">
        <v>0</v>
      </c>
      <c r="H25" s="411">
        <v>0</v>
      </c>
      <c r="I25" s="408" t="s">
        <v>62</v>
      </c>
      <c r="J25" s="303">
        <v>5</v>
      </c>
      <c r="K25" s="406" t="s">
        <v>62</v>
      </c>
      <c r="L25" s="411" t="s">
        <v>62</v>
      </c>
      <c r="M25" s="407" t="s">
        <v>62</v>
      </c>
      <c r="N25" s="408">
        <f t="shared" si="1"/>
        <v>5</v>
      </c>
      <c r="O25" s="408">
        <f>SUM(N25)</f>
        <v>5</v>
      </c>
    </row>
    <row r="26" spans="1:15" ht="15" thickBot="1">
      <c r="A26" s="412" t="s">
        <v>244</v>
      </c>
      <c r="B26" s="413">
        <v>8</v>
      </c>
      <c r="C26" s="414" t="s">
        <v>62</v>
      </c>
      <c r="D26" s="415">
        <v>1</v>
      </c>
      <c r="E26" s="414" t="s">
        <v>62</v>
      </c>
      <c r="F26" s="414">
        <v>0</v>
      </c>
      <c r="G26" s="415">
        <v>0</v>
      </c>
      <c r="H26" s="415">
        <v>0</v>
      </c>
      <c r="I26" s="416">
        <f>SUM(B26:H26)</f>
        <v>9</v>
      </c>
      <c r="J26" s="413">
        <v>65</v>
      </c>
      <c r="K26" s="417" t="s">
        <v>62</v>
      </c>
      <c r="L26" s="415" t="s">
        <v>62</v>
      </c>
      <c r="M26" s="407" t="s">
        <v>62</v>
      </c>
      <c r="N26" s="408">
        <f t="shared" si="1"/>
        <v>65</v>
      </c>
      <c r="O26" s="408">
        <f>SUM(I26+N26)</f>
        <v>74</v>
      </c>
    </row>
    <row r="27" spans="1:15" ht="16.5" thickBot="1" thickTop="1">
      <c r="A27" s="418" t="s">
        <v>80</v>
      </c>
      <c r="B27" s="419">
        <f aca="true" t="shared" si="3" ref="B27:G27">SUM(B12:B26)</f>
        <v>1121</v>
      </c>
      <c r="C27" s="420">
        <f t="shared" si="3"/>
        <v>220</v>
      </c>
      <c r="D27" s="420">
        <f t="shared" si="3"/>
        <v>1151</v>
      </c>
      <c r="E27" s="420">
        <f t="shared" si="3"/>
        <v>373</v>
      </c>
      <c r="F27" s="421">
        <f t="shared" si="3"/>
        <v>7</v>
      </c>
      <c r="G27" s="420">
        <f t="shared" si="3"/>
        <v>168</v>
      </c>
      <c r="H27" s="421" t="s">
        <v>62</v>
      </c>
      <c r="I27" s="416">
        <f>SUM(B27:H27)</f>
        <v>3040</v>
      </c>
      <c r="J27" s="419">
        <f>SUM(J12:J26)</f>
        <v>233</v>
      </c>
      <c r="K27" s="420">
        <f>SUM(K12:K26)</f>
        <v>83</v>
      </c>
      <c r="L27" s="421">
        <f>SUM(L12:L26)</f>
        <v>598</v>
      </c>
      <c r="M27" s="421">
        <f>SUM(M12:M26)</f>
        <v>429</v>
      </c>
      <c r="N27" s="422">
        <f>SUM(N12:N26)</f>
        <v>1343</v>
      </c>
      <c r="O27" s="422">
        <f>SUM(I27+N27)</f>
        <v>4383</v>
      </c>
    </row>
    <row r="28" spans="1:15" ht="15.75" thickTop="1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</row>
  </sheetData>
  <sheetProtection/>
  <mergeCells count="21">
    <mergeCell ref="D10:D11"/>
    <mergeCell ref="E10:E11"/>
    <mergeCell ref="F10:F11"/>
    <mergeCell ref="G10:G11"/>
    <mergeCell ref="H10:H11"/>
    <mergeCell ref="A1:O1"/>
    <mergeCell ref="A5:O5"/>
    <mergeCell ref="A6:O6"/>
    <mergeCell ref="A7:O7"/>
    <mergeCell ref="A9:A11"/>
    <mergeCell ref="B9:I9"/>
    <mergeCell ref="J9:N9"/>
    <mergeCell ref="O9:O11"/>
    <mergeCell ref="B10:B11"/>
    <mergeCell ref="C10:C11"/>
    <mergeCell ref="J10:J11"/>
    <mergeCell ref="K10:K11"/>
    <mergeCell ref="L10:L11"/>
    <mergeCell ref="M10:M11"/>
    <mergeCell ref="N10:N11"/>
    <mergeCell ref="I10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2007-02-06T11:29:34Z</cp:lastPrinted>
  <dcterms:created xsi:type="dcterms:W3CDTF">1998-04-11T10:07:25Z</dcterms:created>
  <dcterms:modified xsi:type="dcterms:W3CDTF">2010-12-17T15:45:55Z</dcterms:modified>
  <cp:category/>
  <cp:version/>
  <cp:contentType/>
  <cp:contentStatus/>
</cp:coreProperties>
</file>