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7935" activeTab="0"/>
  </bookViews>
  <sheets>
    <sheet name="العمر" sheetId="1" r:id="rId1"/>
    <sheet name="تقويم غانم (2)" sheetId="2" state="hidden" r:id="rId2"/>
    <sheet name="تقويم غانم" sheetId="3" state="hidden" r:id="rId3"/>
    <sheet name="التقويم" sheetId="4" r:id="rId4"/>
    <sheet name="المبرمج" sheetId="5" state="hidden" r:id="rId5"/>
  </sheets>
  <definedNames/>
  <calcPr fullCalcOnLoad="1"/>
</workbook>
</file>

<file path=xl/sharedStrings.xml><?xml version="1.0" encoding="utf-8"?>
<sst xmlns="http://schemas.openxmlformats.org/spreadsheetml/2006/main" count="1222" uniqueCount="155">
  <si>
    <t>تاريخ الميلاد</t>
  </si>
  <si>
    <t>العمر</t>
  </si>
  <si>
    <t>الاسم</t>
  </si>
  <si>
    <t>العمر حتى اليوم</t>
  </si>
  <si>
    <t>يوم</t>
  </si>
  <si>
    <t>شهر</t>
  </si>
  <si>
    <t>سنة</t>
  </si>
  <si>
    <t>احمد</t>
  </si>
  <si>
    <t>العمر بالتقويم الهجري</t>
  </si>
  <si>
    <t>بالتقويم الميلادي</t>
  </si>
  <si>
    <t>بالتقويم الهجري</t>
  </si>
  <si>
    <t>برنامج غانم لمعرفة العمر بالتقويم الهجري والميلادي</t>
  </si>
  <si>
    <t>غانم</t>
  </si>
  <si>
    <t>نت</t>
  </si>
  <si>
    <t>تاريخ اليوم الهجري</t>
  </si>
  <si>
    <t>تاريخ اليوم الميلادي</t>
  </si>
  <si>
    <t xml:space="preserve">أولا - المستطيل العام : أدخل في هذا المستطيل تاريخ الميلاد بالتقويم الميلادي فقط وسوف يظهر لك </t>
  </si>
  <si>
    <t>المقربين واحفظهم بالبرنامج وفي كل مرة تفتح البرنامج يظهر لك تلقائيا أعمارهم بالتقويمين الهجري والميلادي</t>
  </si>
  <si>
    <t xml:space="preserve">ثانيا - االمستطيلات الخاصة : يوجد 20 مستطيل اكتب في كل منها الاسم وتاريخ الميلاد لأفراد أسرتك وأصدقائك </t>
  </si>
  <si>
    <t>تلقائيا يوم الميلاد والتاريخ الهجري المقابل والبرج والعمر حتى اليوم بالتقويمين الميلادي والهجري</t>
  </si>
  <si>
    <t>هنا يظهريوم الميلاد</t>
  </si>
  <si>
    <t>م</t>
  </si>
  <si>
    <t>هـ</t>
  </si>
  <si>
    <t>وهنا يظهر تاريخ الميلاد الهجري</t>
  </si>
  <si>
    <t>وهنا يظهر البرج</t>
  </si>
  <si>
    <t>وهنا يظهر العمر حتى اليوم</t>
  </si>
  <si>
    <t>سنة 2014 م</t>
  </si>
  <si>
    <t>هنا يظهر العمر حتى تاريخ محدد</t>
  </si>
  <si>
    <t>الدلو</t>
  </si>
  <si>
    <t>الحوت</t>
  </si>
  <si>
    <t>الحمل</t>
  </si>
  <si>
    <t>الثور</t>
  </si>
  <si>
    <t>الجوزاء</t>
  </si>
  <si>
    <t>السرطان</t>
  </si>
  <si>
    <t>الأسد</t>
  </si>
  <si>
    <t>العذراء</t>
  </si>
  <si>
    <t>الميزان</t>
  </si>
  <si>
    <t>العقرب</t>
  </si>
  <si>
    <t>القوس</t>
  </si>
  <si>
    <t>الجدي</t>
  </si>
  <si>
    <t>اكتب هنا تاريخ الميلاد ثم اضغط enter</t>
  </si>
  <si>
    <t>العمر بالتقويم الميلادي</t>
  </si>
  <si>
    <t>اكتب التاريخ المحدد واضغط enter</t>
  </si>
  <si>
    <t>العمر في</t>
  </si>
  <si>
    <t>العدد</t>
  </si>
  <si>
    <t>تحويل العدد الى تاريخ هجري</t>
  </si>
  <si>
    <t>طول السنة</t>
  </si>
  <si>
    <t>طول الشهر</t>
  </si>
  <si>
    <t>سنوات سابقة</t>
  </si>
  <si>
    <t>رقم بكسور</t>
  </si>
  <si>
    <t>ازالة الكسور</t>
  </si>
  <si>
    <t>ايام سنة حالية</t>
  </si>
  <si>
    <t>ايام شهر حالي</t>
  </si>
  <si>
    <t>شهور سابقة</t>
  </si>
  <si>
    <t>الدليل</t>
  </si>
  <si>
    <t>سنة حالية</t>
  </si>
  <si>
    <t>شهر حالي</t>
  </si>
  <si>
    <t>النتيجة</t>
  </si>
  <si>
    <t>شهور سابقة للسنة</t>
  </si>
  <si>
    <t>تحويل تاريخ هجري الى عدد</t>
  </si>
  <si>
    <t>ايام حالية</t>
  </si>
  <si>
    <t>عدد ايام</t>
  </si>
  <si>
    <t>جملة</t>
  </si>
  <si>
    <t>رفع للأعلى</t>
  </si>
  <si>
    <t>تحويل العدد الى تاريخ ميلادي</t>
  </si>
  <si>
    <t>بسيطة/كبيسة</t>
  </si>
  <si>
    <t>اليوم</t>
  </si>
  <si>
    <t>الشهر</t>
  </si>
  <si>
    <t>ايام سنوات سابقة</t>
  </si>
  <si>
    <t>تحويل تاريخ ميلادي الى عدد</t>
  </si>
  <si>
    <t>السنة الحالية</t>
  </si>
  <si>
    <t>مجموع</t>
  </si>
  <si>
    <t>سنوات مضافة</t>
  </si>
  <si>
    <t>رفع المقابل</t>
  </si>
  <si>
    <t>الأربعاء</t>
  </si>
  <si>
    <t>الخميس</t>
  </si>
  <si>
    <t>الجمعة</t>
  </si>
  <si>
    <t>السبت</t>
  </si>
  <si>
    <t>الأحد</t>
  </si>
  <si>
    <t>الإثنين</t>
  </si>
  <si>
    <t>الثلاثاء</t>
  </si>
  <si>
    <t>المحرم</t>
  </si>
  <si>
    <t>ربيع أول</t>
  </si>
  <si>
    <t>ربيع ثان</t>
  </si>
  <si>
    <t>ذو القعدة</t>
  </si>
  <si>
    <t>ذو الحجة</t>
  </si>
  <si>
    <t>صفر</t>
  </si>
  <si>
    <t>رجب</t>
  </si>
  <si>
    <t>شعبان</t>
  </si>
  <si>
    <t>رمضان</t>
  </si>
  <si>
    <t>شوال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</si>
  <si>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</si>
  <si>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</si>
  <si>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</si>
  <si>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</si>
  <si>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</si>
  <si>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</si>
  <si>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</si>
  <si>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اغسطس</t>
  </si>
  <si>
    <t>سبتمبر</t>
  </si>
  <si>
    <t>نوفمبر</t>
  </si>
  <si>
    <t>ديسمبر</t>
  </si>
  <si>
    <t>أكتوبر</t>
  </si>
  <si>
    <t>جمادى أولى</t>
  </si>
  <si>
    <t>جمادى ثانية</t>
  </si>
  <si>
    <t>اكتب هنا التاريخ الميلادي</t>
  </si>
  <si>
    <t>هنا يظهر التاريخ الهجري المقابل</t>
  </si>
  <si>
    <t>اكتب هنا التاريخ الهجري</t>
  </si>
  <si>
    <t>هنا يظهر التاريخ الميلادي المقابل</t>
  </si>
  <si>
    <t>الشهر الميلادي</t>
  </si>
  <si>
    <t>الشهر الهجري</t>
  </si>
  <si>
    <t>ايام ميلادية</t>
  </si>
  <si>
    <t>ايام هجرية</t>
  </si>
  <si>
    <t>هذا البرنامج من تصميم</t>
  </si>
  <si>
    <t>د. عبد العزيز محمد غانم</t>
  </si>
  <si>
    <t>برنامج غانم للتقويم الهجري والميلادي قبل وبعد التاريخ</t>
  </si>
  <si>
    <t>تعديل التاريخ الميلادي</t>
  </si>
  <si>
    <t>تعديل التاريخ الهجري</t>
  </si>
  <si>
    <t>السنة</t>
  </si>
  <si>
    <t>اضافة مليون</t>
  </si>
  <si>
    <t>اضافة 1.04 مليون</t>
  </si>
  <si>
    <t>ايام مضافة</t>
  </si>
  <si>
    <t>فرق م / هـ</t>
  </si>
  <si>
    <t>التاريخ الميلادي الجديد</t>
  </si>
  <si>
    <t>النتائج</t>
  </si>
  <si>
    <t>اضافة الفرق</t>
  </si>
  <si>
    <t>سنوات موجبة</t>
  </si>
  <si>
    <t>سنوات سالبة</t>
  </si>
  <si>
    <t>فرق المليونين</t>
  </si>
  <si>
    <t>المضاف+الفرق</t>
  </si>
  <si>
    <t>خصم الفرق</t>
  </si>
  <si>
    <t>الفرق</t>
  </si>
  <si>
    <t>المقابل الهجري</t>
  </si>
  <si>
    <t>اختيار المقابل</t>
  </si>
  <si>
    <t>اختيار ايام</t>
  </si>
  <si>
    <t>تعديل ايام ميلاد</t>
  </si>
  <si>
    <t>دليل اليوم</t>
  </si>
  <si>
    <t>يوم موجب</t>
  </si>
  <si>
    <t>يوم سالب</t>
  </si>
  <si>
    <t>تعديل الدليل</t>
  </si>
  <si>
    <t>اختيار اليوم</t>
  </si>
  <si>
    <t>التاريخ الهجري الجديد</t>
  </si>
  <si>
    <t>المقابل الميلادي</t>
  </si>
  <si>
    <t>الفرق الكامل</t>
  </si>
  <si>
    <t>الميبلادي الناتج</t>
  </si>
  <si>
    <t>المقاتبل الحقيقي</t>
  </si>
  <si>
    <t>رفع الحقيقي</t>
  </si>
  <si>
    <t>الميلادي الناتج</t>
  </si>
  <si>
    <t>ايام مبلادية حق</t>
  </si>
  <si>
    <t>ايام هجرية حق</t>
  </si>
  <si>
    <t>انتهى تصميمه يوم الأحــ 18-12-2011 م ــد</t>
  </si>
  <si>
    <t>a</t>
  </si>
  <si>
    <t>مثال : احمد عبد العزيز</t>
  </si>
  <si>
    <t>مع تحيات</t>
  </si>
  <si>
    <t>د. عبد العزيز</t>
  </si>
</sst>
</file>

<file path=xl/styles.xml><?xml version="1.0" encoding="utf-8"?>
<styleSheet xmlns="http://schemas.openxmlformats.org/spreadsheetml/2006/main">
  <numFmts count="14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3"/>
      <color indexed="8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3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/>
      <right style="medium"/>
      <top style="thick">
        <color indexed="12"/>
      </top>
      <bottom/>
    </border>
    <border>
      <left style="medium"/>
      <right style="medium"/>
      <top style="thick">
        <color indexed="12"/>
      </top>
      <bottom style="thin"/>
    </border>
    <border>
      <left style="medium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/>
      <top/>
      <bottom/>
    </border>
    <border>
      <left style="medium"/>
      <right style="thick">
        <color indexed="12"/>
      </right>
      <top style="thin"/>
      <bottom style="thin"/>
    </border>
    <border>
      <left style="medium"/>
      <right style="thick">
        <color indexed="12"/>
      </right>
      <top style="thin"/>
      <bottom style="medium"/>
    </border>
    <border>
      <left style="medium"/>
      <right style="thick">
        <color indexed="12"/>
      </right>
      <top style="medium"/>
      <bottom style="thin"/>
    </border>
    <border>
      <left style="thick">
        <color indexed="12"/>
      </left>
      <right style="medium"/>
      <top style="medium"/>
      <bottom style="thin"/>
    </border>
    <border>
      <left style="thick">
        <color indexed="12"/>
      </left>
      <right style="medium"/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/>
      <right style="medium"/>
      <top/>
      <bottom style="thick">
        <color indexed="12"/>
      </bottom>
    </border>
    <border>
      <left style="medium"/>
      <right/>
      <top/>
      <bottom style="thick">
        <color indexed="12"/>
      </bottom>
    </border>
    <border>
      <left/>
      <right style="thick">
        <color indexed="12"/>
      </right>
      <top/>
      <bottom style="thick">
        <color indexed="12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/>
    </border>
    <border>
      <left style="thick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0" borderId="2" applyNumberFormat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1" fillId="32" borderId="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66">
    <xf numFmtId="0" fontId="0" fillId="0" borderId="0" xfId="0" applyFont="1" applyAlignment="1">
      <alignment/>
    </xf>
    <xf numFmtId="22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5" xfId="0" applyBorder="1" applyAlignment="1">
      <alignment/>
    </xf>
    <xf numFmtId="0" fontId="0" fillId="37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14" fontId="0" fillId="39" borderId="18" xfId="0" applyNumberFormat="1" applyFill="1" applyBorder="1" applyAlignment="1">
      <alignment/>
    </xf>
    <xf numFmtId="0" fontId="0" fillId="39" borderId="19" xfId="0" applyFill="1" applyBorder="1" applyAlignment="1">
      <alignment/>
    </xf>
    <xf numFmtId="22" fontId="0" fillId="0" borderId="0" xfId="0" applyNumberFormat="1" applyAlignment="1">
      <alignment/>
    </xf>
    <xf numFmtId="14" fontId="0" fillId="39" borderId="17" xfId="0" applyNumberFormat="1" applyFill="1" applyBorder="1" applyAlignment="1">
      <alignment/>
    </xf>
    <xf numFmtId="0" fontId="0" fillId="37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2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22" fontId="0" fillId="33" borderId="23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39" borderId="26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36" borderId="27" xfId="0" applyFill="1" applyBorder="1" applyAlignment="1">
      <alignment/>
    </xf>
    <xf numFmtId="0" fontId="0" fillId="0" borderId="28" xfId="0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29" xfId="0" applyFill="1" applyBorder="1" applyAlignment="1">
      <alignment/>
    </xf>
    <xf numFmtId="14" fontId="0" fillId="39" borderId="32" xfId="0" applyNumberFormat="1" applyFill="1" applyBorder="1" applyAlignment="1">
      <alignment/>
    </xf>
    <xf numFmtId="0" fontId="0" fillId="37" borderId="30" xfId="0" applyFill="1" applyBorder="1" applyAlignment="1">
      <alignment/>
    </xf>
    <xf numFmtId="14" fontId="0" fillId="39" borderId="33" xfId="0" applyNumberFormat="1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36" xfId="0" applyBorder="1" applyAlignment="1">
      <alignment/>
    </xf>
    <xf numFmtId="0" fontId="0" fillId="37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4" borderId="0" xfId="0" applyFill="1" applyBorder="1" applyAlignment="1">
      <alignment/>
    </xf>
    <xf numFmtId="0" fontId="0" fillId="40" borderId="0" xfId="0" applyFill="1" applyBorder="1" applyAlignment="1">
      <alignment/>
    </xf>
    <xf numFmtId="0" fontId="0" fillId="40" borderId="14" xfId="0" applyFill="1" applyBorder="1" applyAlignment="1">
      <alignment/>
    </xf>
    <xf numFmtId="14" fontId="0" fillId="0" borderId="0" xfId="0" applyNumberFormat="1" applyAlignment="1">
      <alignment/>
    </xf>
    <xf numFmtId="0" fontId="0" fillId="37" borderId="38" xfId="0" applyFill="1" applyBorder="1" applyAlignment="1">
      <alignment/>
    </xf>
    <xf numFmtId="0" fontId="0" fillId="37" borderId="39" xfId="0" applyFill="1" applyBorder="1" applyAlignment="1">
      <alignment/>
    </xf>
    <xf numFmtId="0" fontId="0" fillId="35" borderId="38" xfId="0" applyFill="1" applyBorder="1" applyAlignment="1">
      <alignment/>
    </xf>
    <xf numFmtId="0" fontId="15" fillId="0" borderId="0" xfId="39">
      <alignment/>
      <protection/>
    </xf>
    <xf numFmtId="0" fontId="15" fillId="41" borderId="40" xfId="39" applyFill="1" applyBorder="1">
      <alignment/>
      <protection/>
    </xf>
    <xf numFmtId="0" fontId="15" fillId="41" borderId="41" xfId="39" applyFill="1" applyBorder="1">
      <alignment/>
      <protection/>
    </xf>
    <xf numFmtId="0" fontId="15" fillId="41" borderId="42" xfId="39" applyFill="1" applyBorder="1">
      <alignment/>
      <protection/>
    </xf>
    <xf numFmtId="0" fontId="15" fillId="42" borderId="43" xfId="39" applyFill="1" applyBorder="1">
      <alignment/>
      <protection/>
    </xf>
    <xf numFmtId="0" fontId="15" fillId="42" borderId="41" xfId="39" applyFill="1" applyBorder="1">
      <alignment/>
      <protection/>
    </xf>
    <xf numFmtId="0" fontId="15" fillId="42" borderId="44" xfId="39" applyFill="1" applyBorder="1">
      <alignment/>
      <protection/>
    </xf>
    <xf numFmtId="0" fontId="15" fillId="42" borderId="45" xfId="39" applyFill="1" applyBorder="1">
      <alignment/>
      <protection/>
    </xf>
    <xf numFmtId="0" fontId="18" fillId="0" borderId="0" xfId="39" applyFont="1" applyBorder="1" applyAlignment="1">
      <alignment horizontal="center"/>
      <protection/>
    </xf>
    <xf numFmtId="0" fontId="18" fillId="0" borderId="46" xfId="39" applyFont="1" applyBorder="1" applyAlignment="1">
      <alignment horizontal="center"/>
      <protection/>
    </xf>
    <xf numFmtId="0" fontId="18" fillId="0" borderId="0" xfId="39" applyFont="1" applyBorder="1" applyAlignment="1">
      <alignment horizontal="right"/>
      <protection/>
    </xf>
    <xf numFmtId="0" fontId="18" fillId="0" borderId="47" xfId="39" applyFont="1" applyBorder="1" applyAlignment="1">
      <alignment horizontal="center"/>
      <protection/>
    </xf>
    <xf numFmtId="0" fontId="18" fillId="35" borderId="38" xfId="39" applyFont="1" applyFill="1" applyBorder="1" applyAlignment="1">
      <alignment horizontal="center"/>
      <protection/>
    </xf>
    <xf numFmtId="0" fontId="18" fillId="41" borderId="40" xfId="39" applyFont="1" applyFill="1" applyBorder="1" applyAlignment="1">
      <alignment horizontal="center"/>
      <protection/>
    </xf>
    <xf numFmtId="0" fontId="18" fillId="41" borderId="45" xfId="39" applyFont="1" applyFill="1" applyBorder="1" applyAlignment="1">
      <alignment horizontal="center"/>
      <protection/>
    </xf>
    <xf numFmtId="0" fontId="18" fillId="41" borderId="44" xfId="39" applyFont="1" applyFill="1" applyBorder="1" applyAlignment="1">
      <alignment horizontal="center"/>
      <protection/>
    </xf>
    <xf numFmtId="0" fontId="18" fillId="43" borderId="38" xfId="39" applyFont="1" applyFill="1" applyBorder="1" applyAlignment="1">
      <alignment horizontal="center"/>
      <protection/>
    </xf>
    <xf numFmtId="0" fontId="18" fillId="35" borderId="39" xfId="39" applyFont="1" applyFill="1" applyBorder="1" applyAlignment="1">
      <alignment horizontal="center"/>
      <protection/>
    </xf>
    <xf numFmtId="0" fontId="18" fillId="41" borderId="43" xfId="39" applyFont="1" applyFill="1" applyBorder="1" applyAlignment="1">
      <alignment horizontal="center"/>
      <protection/>
    </xf>
    <xf numFmtId="0" fontId="18" fillId="41" borderId="48" xfId="39" applyFont="1" applyFill="1" applyBorder="1" applyAlignment="1">
      <alignment horizontal="center"/>
      <protection/>
    </xf>
    <xf numFmtId="0" fontId="18" fillId="41" borderId="42" xfId="39" applyFont="1" applyFill="1" applyBorder="1" applyAlignment="1">
      <alignment horizontal="center"/>
      <protection/>
    </xf>
    <xf numFmtId="0" fontId="18" fillId="43" borderId="39" xfId="39" applyFont="1" applyFill="1" applyBorder="1" applyAlignment="1">
      <alignment horizontal="center"/>
      <protection/>
    </xf>
    <xf numFmtId="0" fontId="18" fillId="35" borderId="49" xfId="39" applyFont="1" applyFill="1" applyBorder="1" applyAlignment="1">
      <alignment horizontal="center"/>
      <protection/>
    </xf>
    <xf numFmtId="0" fontId="18" fillId="43" borderId="49" xfId="39" applyFont="1" applyFill="1" applyBorder="1" applyAlignment="1">
      <alignment horizontal="center"/>
      <protection/>
    </xf>
    <xf numFmtId="0" fontId="18" fillId="35" borderId="50" xfId="39" applyFont="1" applyFill="1" applyBorder="1" applyAlignment="1">
      <alignment horizontal="center"/>
      <protection/>
    </xf>
    <xf numFmtId="0" fontId="18" fillId="35" borderId="51" xfId="39" applyFont="1" applyFill="1" applyBorder="1" applyAlignment="1">
      <alignment horizontal="center"/>
      <protection/>
    </xf>
    <xf numFmtId="0" fontId="18" fillId="43" borderId="50" xfId="39" applyFont="1" applyFill="1" applyBorder="1" applyAlignment="1">
      <alignment horizontal="center"/>
      <protection/>
    </xf>
    <xf numFmtId="0" fontId="18" fillId="43" borderId="51" xfId="39" applyFont="1" applyFill="1" applyBorder="1" applyAlignment="1">
      <alignment horizontal="center"/>
      <protection/>
    </xf>
    <xf numFmtId="0" fontId="18" fillId="0" borderId="52" xfId="39" applyFont="1" applyBorder="1" applyAlignment="1">
      <alignment horizontal="center"/>
      <protection/>
    </xf>
    <xf numFmtId="0" fontId="18" fillId="0" borderId="53" xfId="39" applyFont="1" applyBorder="1" applyAlignment="1">
      <alignment horizontal="center"/>
      <protection/>
    </xf>
    <xf numFmtId="0" fontId="18" fillId="41" borderId="54" xfId="39" applyFont="1" applyFill="1" applyBorder="1" applyAlignment="1">
      <alignment horizontal="center"/>
      <protection/>
    </xf>
    <xf numFmtId="0" fontId="15" fillId="42" borderId="52" xfId="39" applyFill="1" applyBorder="1">
      <alignment/>
      <protection/>
    </xf>
    <xf numFmtId="0" fontId="15" fillId="42" borderId="42" xfId="39" applyFill="1" applyBorder="1">
      <alignment/>
      <protection/>
    </xf>
    <xf numFmtId="0" fontId="18" fillId="44" borderId="43" xfId="39" applyFont="1" applyFill="1" applyBorder="1">
      <alignment/>
      <protection/>
    </xf>
    <xf numFmtId="0" fontId="15" fillId="44" borderId="41" xfId="39" applyFill="1" applyBorder="1">
      <alignment/>
      <protection/>
    </xf>
    <xf numFmtId="0" fontId="15" fillId="44" borderId="42" xfId="39" applyFill="1" applyBorder="1">
      <alignment/>
      <protection/>
    </xf>
    <xf numFmtId="0" fontId="15" fillId="42" borderId="53" xfId="39" applyFill="1" applyBorder="1">
      <alignment/>
      <protection/>
    </xf>
    <xf numFmtId="0" fontId="15" fillId="43" borderId="43" xfId="39" applyFill="1" applyBorder="1">
      <alignment/>
      <protection/>
    </xf>
    <xf numFmtId="0" fontId="15" fillId="43" borderId="42" xfId="39" applyFill="1" applyBorder="1">
      <alignment/>
      <protection/>
    </xf>
    <xf numFmtId="0" fontId="15" fillId="35" borderId="48" xfId="39" applyFill="1" applyBorder="1">
      <alignment/>
      <protection/>
    </xf>
    <xf numFmtId="0" fontId="15" fillId="0" borderId="46" xfId="39" applyBorder="1">
      <alignment/>
      <protection/>
    </xf>
    <xf numFmtId="0" fontId="15" fillId="0" borderId="44" xfId="39" applyBorder="1">
      <alignment/>
      <protection/>
    </xf>
    <xf numFmtId="0" fontId="15" fillId="0" borderId="55" xfId="39" applyBorder="1">
      <alignment/>
      <protection/>
    </xf>
    <xf numFmtId="0" fontId="15" fillId="36" borderId="0" xfId="39" applyFill="1" applyBorder="1">
      <alignment/>
      <protection/>
    </xf>
    <xf numFmtId="0" fontId="15" fillId="0" borderId="0" xfId="39" applyBorder="1">
      <alignment/>
      <protection/>
    </xf>
    <xf numFmtId="0" fontId="15" fillId="0" borderId="56" xfId="39" applyBorder="1">
      <alignment/>
      <protection/>
    </xf>
    <xf numFmtId="0" fontId="15" fillId="0" borderId="56" xfId="39" applyFill="1" applyBorder="1">
      <alignment/>
      <protection/>
    </xf>
    <xf numFmtId="0" fontId="15" fillId="43" borderId="48" xfId="39" applyFill="1" applyBorder="1">
      <alignment/>
      <protection/>
    </xf>
    <xf numFmtId="0" fontId="21" fillId="0" borderId="55" xfId="39" applyFont="1" applyBorder="1">
      <alignment/>
      <protection/>
    </xf>
    <xf numFmtId="0" fontId="15" fillId="0" borderId="47" xfId="39" applyBorder="1">
      <alignment/>
      <protection/>
    </xf>
    <xf numFmtId="0" fontId="15" fillId="0" borderId="53" xfId="39" applyBorder="1">
      <alignment/>
      <protection/>
    </xf>
    <xf numFmtId="0" fontId="15" fillId="0" borderId="52" xfId="39" applyBorder="1">
      <alignment/>
      <protection/>
    </xf>
    <xf numFmtId="0" fontId="15" fillId="43" borderId="38" xfId="39" applyFill="1" applyBorder="1">
      <alignment/>
      <protection/>
    </xf>
    <xf numFmtId="0" fontId="15" fillId="43" borderId="39" xfId="39" applyFill="1" applyBorder="1">
      <alignment/>
      <protection/>
    </xf>
    <xf numFmtId="0" fontId="15" fillId="43" borderId="57" xfId="39" applyFill="1" applyBorder="1">
      <alignment/>
      <protection/>
    </xf>
    <xf numFmtId="0" fontId="15" fillId="0" borderId="40" xfId="39" applyBorder="1">
      <alignment/>
      <protection/>
    </xf>
    <xf numFmtId="0" fontId="15" fillId="45" borderId="48" xfId="39" applyFill="1" applyBorder="1">
      <alignment/>
      <protection/>
    </xf>
    <xf numFmtId="0" fontId="15" fillId="35" borderId="43" xfId="39" applyFill="1" applyBorder="1">
      <alignment/>
      <protection/>
    </xf>
    <xf numFmtId="0" fontId="15" fillId="35" borderId="41" xfId="39" applyFill="1" applyBorder="1">
      <alignment/>
      <protection/>
    </xf>
    <xf numFmtId="0" fontId="15" fillId="0" borderId="41" xfId="39" applyBorder="1">
      <alignment/>
      <protection/>
    </xf>
    <xf numFmtId="0" fontId="15" fillId="0" borderId="42" xfId="39" applyBorder="1">
      <alignment/>
      <protection/>
    </xf>
    <xf numFmtId="0" fontId="15" fillId="0" borderId="0" xfId="39" applyFill="1" applyBorder="1">
      <alignment/>
      <protection/>
    </xf>
    <xf numFmtId="0" fontId="15" fillId="46" borderId="48" xfId="39" applyFill="1" applyBorder="1">
      <alignment/>
      <protection/>
    </xf>
    <xf numFmtId="0" fontId="15" fillId="0" borderId="55" xfId="39" applyFill="1" applyBorder="1">
      <alignment/>
      <protection/>
    </xf>
    <xf numFmtId="0" fontId="15" fillId="0" borderId="52" xfId="39" applyFill="1" applyBorder="1">
      <alignment/>
      <protection/>
    </xf>
    <xf numFmtId="0" fontId="15" fillId="0" borderId="54" xfId="39" applyBorder="1">
      <alignment/>
      <protection/>
    </xf>
    <xf numFmtId="0" fontId="15" fillId="0" borderId="45" xfId="39" applyBorder="1">
      <alignment/>
      <protection/>
    </xf>
    <xf numFmtId="0" fontId="15" fillId="43" borderId="41" xfId="39" applyFill="1" applyBorder="1">
      <alignment/>
      <protection/>
    </xf>
    <xf numFmtId="0" fontId="15" fillId="0" borderId="48" xfId="39" applyBorder="1">
      <alignment/>
      <protection/>
    </xf>
    <xf numFmtId="0" fontId="15" fillId="0" borderId="43" xfId="39" applyBorder="1">
      <alignment/>
      <protection/>
    </xf>
    <xf numFmtId="0" fontId="21" fillId="0" borderId="42" xfId="39" applyFont="1" applyBorder="1">
      <alignment/>
      <protection/>
    </xf>
    <xf numFmtId="0" fontId="15" fillId="0" borderId="58" xfId="39" applyBorder="1">
      <alignment/>
      <protection/>
    </xf>
    <xf numFmtId="0" fontId="15" fillId="0" borderId="38" xfId="39" applyBorder="1">
      <alignment/>
      <protection/>
    </xf>
    <xf numFmtId="0" fontId="15" fillId="0" borderId="59" xfId="39" applyBorder="1">
      <alignment/>
      <protection/>
    </xf>
    <xf numFmtId="0" fontId="15" fillId="0" borderId="39" xfId="39" applyBorder="1">
      <alignment/>
      <protection/>
    </xf>
    <xf numFmtId="0" fontId="15" fillId="0" borderId="60" xfId="39" applyBorder="1">
      <alignment/>
      <protection/>
    </xf>
    <xf numFmtId="0" fontId="15" fillId="0" borderId="61" xfId="39" applyBorder="1">
      <alignment/>
      <protection/>
    </xf>
    <xf numFmtId="0" fontId="15" fillId="0" borderId="49" xfId="39" applyBorder="1">
      <alignment/>
      <protection/>
    </xf>
    <xf numFmtId="0" fontId="15" fillId="0" borderId="62" xfId="39" applyBorder="1">
      <alignment/>
      <protection/>
    </xf>
    <xf numFmtId="0" fontId="15" fillId="41" borderId="48" xfId="39" applyFill="1" applyBorder="1">
      <alignment/>
      <protection/>
    </xf>
    <xf numFmtId="0" fontId="15" fillId="0" borderId="48" xfId="39" applyFill="1" applyBorder="1">
      <alignment/>
      <protection/>
    </xf>
    <xf numFmtId="0" fontId="15" fillId="0" borderId="63" xfId="39" applyBorder="1">
      <alignment/>
      <protection/>
    </xf>
    <xf numFmtId="0" fontId="15" fillId="0" borderId="64" xfId="39" applyBorder="1">
      <alignment/>
      <protection/>
    </xf>
    <xf numFmtId="0" fontId="15" fillId="46" borderId="38" xfId="39" applyFill="1" applyBorder="1">
      <alignment/>
      <protection/>
    </xf>
    <xf numFmtId="0" fontId="15" fillId="46" borderId="39" xfId="39" applyFill="1" applyBorder="1">
      <alignment/>
      <protection/>
    </xf>
    <xf numFmtId="0" fontId="15" fillId="43" borderId="49" xfId="39" applyFill="1" applyBorder="1">
      <alignment/>
      <protection/>
    </xf>
    <xf numFmtId="0" fontId="15" fillId="46" borderId="49" xfId="39" applyFill="1" applyBorder="1">
      <alignment/>
      <protection/>
    </xf>
    <xf numFmtId="0" fontId="15" fillId="47" borderId="48" xfId="39" applyFill="1" applyBorder="1">
      <alignment/>
      <protection/>
    </xf>
    <xf numFmtId="0" fontId="15" fillId="0" borderId="0" xfId="39" applyProtection="1">
      <alignment/>
      <protection hidden="1"/>
    </xf>
    <xf numFmtId="0" fontId="15" fillId="41" borderId="40" xfId="39" applyFill="1" applyBorder="1" applyProtection="1">
      <alignment/>
      <protection hidden="1"/>
    </xf>
    <xf numFmtId="0" fontId="15" fillId="41" borderId="41" xfId="39" applyFill="1" applyBorder="1" applyProtection="1">
      <alignment/>
      <protection hidden="1"/>
    </xf>
    <xf numFmtId="0" fontId="15" fillId="41" borderId="42" xfId="39" applyFill="1" applyBorder="1" applyProtection="1">
      <alignment/>
      <protection hidden="1"/>
    </xf>
    <xf numFmtId="0" fontId="15" fillId="42" borderId="43" xfId="39" applyFill="1" applyBorder="1" applyProtection="1">
      <alignment/>
      <protection hidden="1"/>
    </xf>
    <xf numFmtId="0" fontId="15" fillId="42" borderId="41" xfId="39" applyFill="1" applyBorder="1" applyProtection="1">
      <alignment/>
      <protection hidden="1"/>
    </xf>
    <xf numFmtId="0" fontId="15" fillId="42" borderId="44" xfId="39" applyFill="1" applyBorder="1" applyProtection="1">
      <alignment/>
      <protection hidden="1"/>
    </xf>
    <xf numFmtId="0" fontId="15" fillId="42" borderId="45" xfId="39" applyFill="1" applyBorder="1" applyProtection="1">
      <alignment/>
      <protection hidden="1"/>
    </xf>
    <xf numFmtId="0" fontId="18" fillId="0" borderId="0" xfId="39" applyFont="1" applyBorder="1" applyAlignment="1" applyProtection="1">
      <alignment horizontal="center"/>
      <protection hidden="1"/>
    </xf>
    <xf numFmtId="0" fontId="18" fillId="0" borderId="46" xfId="39" applyFont="1" applyBorder="1" applyAlignment="1" applyProtection="1">
      <alignment horizontal="center"/>
      <protection hidden="1"/>
    </xf>
    <xf numFmtId="0" fontId="18" fillId="0" borderId="0" xfId="39" applyFont="1" applyBorder="1" applyAlignment="1" applyProtection="1">
      <alignment horizontal="right"/>
      <protection hidden="1"/>
    </xf>
    <xf numFmtId="0" fontId="18" fillId="0" borderId="47" xfId="39" applyFont="1" applyBorder="1" applyAlignment="1" applyProtection="1">
      <alignment horizontal="center"/>
      <protection hidden="1"/>
    </xf>
    <xf numFmtId="0" fontId="18" fillId="35" borderId="38" xfId="39" applyFont="1" applyFill="1" applyBorder="1" applyAlignment="1" applyProtection="1">
      <alignment horizontal="center"/>
      <protection hidden="1"/>
    </xf>
    <xf numFmtId="0" fontId="18" fillId="41" borderId="40" xfId="39" applyFont="1" applyFill="1" applyBorder="1" applyAlignment="1" applyProtection="1">
      <alignment horizontal="center"/>
      <protection hidden="1"/>
    </xf>
    <xf numFmtId="0" fontId="18" fillId="41" borderId="45" xfId="39" applyFont="1" applyFill="1" applyBorder="1" applyAlignment="1" applyProtection="1">
      <alignment horizontal="center"/>
      <protection hidden="1"/>
    </xf>
    <xf numFmtId="0" fontId="18" fillId="41" borderId="44" xfId="39" applyFont="1" applyFill="1" applyBorder="1" applyAlignment="1" applyProtection="1">
      <alignment horizontal="center"/>
      <protection hidden="1"/>
    </xf>
    <xf numFmtId="0" fontId="18" fillId="43" borderId="38" xfId="39" applyFont="1" applyFill="1" applyBorder="1" applyAlignment="1" applyProtection="1">
      <alignment horizontal="center"/>
      <protection hidden="1"/>
    </xf>
    <xf numFmtId="0" fontId="18" fillId="35" borderId="39" xfId="39" applyFont="1" applyFill="1" applyBorder="1" applyAlignment="1" applyProtection="1">
      <alignment horizontal="center"/>
      <protection hidden="1"/>
    </xf>
    <xf numFmtId="0" fontId="18" fillId="41" borderId="43" xfId="39" applyFont="1" applyFill="1" applyBorder="1" applyAlignment="1" applyProtection="1">
      <alignment horizontal="center"/>
      <protection hidden="1"/>
    </xf>
    <xf numFmtId="0" fontId="18" fillId="41" borderId="48" xfId="39" applyFont="1" applyFill="1" applyBorder="1" applyAlignment="1" applyProtection="1">
      <alignment horizontal="center"/>
      <protection hidden="1"/>
    </xf>
    <xf numFmtId="0" fontId="18" fillId="41" borderId="42" xfId="39" applyFont="1" applyFill="1" applyBorder="1" applyAlignment="1" applyProtection="1">
      <alignment horizontal="center"/>
      <protection hidden="1"/>
    </xf>
    <xf numFmtId="0" fontId="18" fillId="43" borderId="39" xfId="39" applyFont="1" applyFill="1" applyBorder="1" applyAlignment="1" applyProtection="1">
      <alignment horizontal="center"/>
      <protection hidden="1"/>
    </xf>
    <xf numFmtId="0" fontId="18" fillId="35" borderId="49" xfId="39" applyFont="1" applyFill="1" applyBorder="1" applyAlignment="1" applyProtection="1">
      <alignment horizontal="center"/>
      <protection hidden="1"/>
    </xf>
    <xf numFmtId="0" fontId="18" fillId="43" borderId="49" xfId="39" applyFont="1" applyFill="1" applyBorder="1" applyAlignment="1" applyProtection="1">
      <alignment horizontal="center"/>
      <protection hidden="1"/>
    </xf>
    <xf numFmtId="0" fontId="18" fillId="35" borderId="50" xfId="39" applyFont="1" applyFill="1" applyBorder="1" applyAlignment="1" applyProtection="1">
      <alignment horizontal="center"/>
      <protection hidden="1"/>
    </xf>
    <xf numFmtId="0" fontId="18" fillId="35" borderId="51" xfId="39" applyFont="1" applyFill="1" applyBorder="1" applyAlignment="1" applyProtection="1">
      <alignment horizontal="center"/>
      <protection hidden="1"/>
    </xf>
    <xf numFmtId="0" fontId="18" fillId="43" borderId="50" xfId="39" applyFont="1" applyFill="1" applyBorder="1" applyAlignment="1" applyProtection="1">
      <alignment horizontal="center"/>
      <protection hidden="1"/>
    </xf>
    <xf numFmtId="0" fontId="18" fillId="43" borderId="51" xfId="39" applyFont="1" applyFill="1" applyBorder="1" applyAlignment="1" applyProtection="1">
      <alignment horizontal="center"/>
      <protection hidden="1"/>
    </xf>
    <xf numFmtId="0" fontId="18" fillId="0" borderId="52" xfId="39" applyFont="1" applyBorder="1" applyAlignment="1" applyProtection="1">
      <alignment horizontal="center"/>
      <protection hidden="1"/>
    </xf>
    <xf numFmtId="0" fontId="18" fillId="0" borderId="53" xfId="39" applyFont="1" applyBorder="1" applyAlignment="1" applyProtection="1">
      <alignment horizontal="center"/>
      <protection hidden="1"/>
    </xf>
    <xf numFmtId="0" fontId="18" fillId="41" borderId="54" xfId="39" applyFont="1" applyFill="1" applyBorder="1" applyAlignment="1" applyProtection="1">
      <alignment horizontal="center"/>
      <protection hidden="1"/>
    </xf>
    <xf numFmtId="0" fontId="15" fillId="42" borderId="52" xfId="39" applyFill="1" applyBorder="1" applyProtection="1">
      <alignment/>
      <protection hidden="1"/>
    </xf>
    <xf numFmtId="0" fontId="15" fillId="42" borderId="42" xfId="39" applyFill="1" applyBorder="1" applyProtection="1">
      <alignment/>
      <protection hidden="1"/>
    </xf>
    <xf numFmtId="0" fontId="18" fillId="44" borderId="43" xfId="39" applyFont="1" applyFill="1" applyBorder="1" applyProtection="1">
      <alignment/>
      <protection hidden="1"/>
    </xf>
    <xf numFmtId="0" fontId="15" fillId="44" borderId="41" xfId="39" applyFill="1" applyBorder="1" applyProtection="1">
      <alignment/>
      <protection hidden="1"/>
    </xf>
    <xf numFmtId="0" fontId="15" fillId="44" borderId="42" xfId="39" applyFill="1" applyBorder="1" applyProtection="1">
      <alignment/>
      <protection hidden="1"/>
    </xf>
    <xf numFmtId="0" fontId="15" fillId="42" borderId="53" xfId="39" applyFill="1" applyBorder="1" applyProtection="1">
      <alignment/>
      <protection hidden="1"/>
    </xf>
    <xf numFmtId="0" fontId="15" fillId="43" borderId="43" xfId="39" applyFill="1" applyBorder="1" applyProtection="1">
      <alignment/>
      <protection hidden="1"/>
    </xf>
    <xf numFmtId="0" fontId="15" fillId="43" borderId="42" xfId="39" applyFill="1" applyBorder="1" applyProtection="1">
      <alignment/>
      <protection hidden="1"/>
    </xf>
    <xf numFmtId="0" fontId="15" fillId="35" borderId="48" xfId="39" applyFill="1" applyBorder="1" applyProtection="1">
      <alignment/>
      <protection hidden="1"/>
    </xf>
    <xf numFmtId="0" fontId="15" fillId="0" borderId="46" xfId="39" applyBorder="1" applyProtection="1">
      <alignment/>
      <protection hidden="1"/>
    </xf>
    <xf numFmtId="0" fontId="15" fillId="0" borderId="44" xfId="39" applyBorder="1" applyProtection="1">
      <alignment/>
      <protection hidden="1"/>
    </xf>
    <xf numFmtId="0" fontId="15" fillId="0" borderId="55" xfId="39" applyBorder="1" applyProtection="1">
      <alignment/>
      <protection hidden="1"/>
    </xf>
    <xf numFmtId="0" fontId="15" fillId="36" borderId="0" xfId="39" applyFill="1" applyBorder="1" applyProtection="1">
      <alignment/>
      <protection hidden="1"/>
    </xf>
    <xf numFmtId="0" fontId="15" fillId="0" borderId="0" xfId="39" applyBorder="1" applyProtection="1">
      <alignment/>
      <protection hidden="1"/>
    </xf>
    <xf numFmtId="0" fontId="15" fillId="0" borderId="56" xfId="39" applyBorder="1" applyProtection="1">
      <alignment/>
      <protection hidden="1"/>
    </xf>
    <xf numFmtId="0" fontId="15" fillId="0" borderId="56" xfId="39" applyFill="1" applyBorder="1" applyProtection="1">
      <alignment/>
      <protection hidden="1"/>
    </xf>
    <xf numFmtId="0" fontId="15" fillId="43" borderId="48" xfId="39" applyFill="1" applyBorder="1" applyProtection="1">
      <alignment/>
      <protection hidden="1"/>
    </xf>
    <xf numFmtId="0" fontId="21" fillId="0" borderId="55" xfId="39" applyFont="1" applyBorder="1" applyProtection="1">
      <alignment/>
      <protection hidden="1"/>
    </xf>
    <xf numFmtId="0" fontId="15" fillId="0" borderId="47" xfId="39" applyBorder="1" applyProtection="1">
      <alignment/>
      <protection hidden="1"/>
    </xf>
    <xf numFmtId="0" fontId="15" fillId="0" borderId="53" xfId="39" applyBorder="1" applyProtection="1">
      <alignment/>
      <protection hidden="1"/>
    </xf>
    <xf numFmtId="0" fontId="15" fillId="0" borderId="52" xfId="39" applyBorder="1" applyProtection="1">
      <alignment/>
      <protection hidden="1"/>
    </xf>
    <xf numFmtId="0" fontId="15" fillId="43" borderId="38" xfId="39" applyFill="1" applyBorder="1" applyProtection="1">
      <alignment/>
      <protection hidden="1"/>
    </xf>
    <xf numFmtId="0" fontId="15" fillId="43" borderId="39" xfId="39" applyFill="1" applyBorder="1" applyProtection="1">
      <alignment/>
      <protection hidden="1"/>
    </xf>
    <xf numFmtId="0" fontId="15" fillId="43" borderId="57" xfId="39" applyFill="1" applyBorder="1" applyProtection="1">
      <alignment/>
      <protection hidden="1"/>
    </xf>
    <xf numFmtId="0" fontId="15" fillId="0" borderId="40" xfId="39" applyBorder="1" applyProtection="1">
      <alignment/>
      <protection hidden="1"/>
    </xf>
    <xf numFmtId="0" fontId="15" fillId="45" borderId="48" xfId="39" applyFill="1" applyBorder="1" applyProtection="1">
      <alignment/>
      <protection hidden="1"/>
    </xf>
    <xf numFmtId="0" fontId="15" fillId="35" borderId="43" xfId="39" applyFill="1" applyBorder="1" applyProtection="1">
      <alignment/>
      <protection hidden="1"/>
    </xf>
    <xf numFmtId="0" fontId="15" fillId="35" borderId="41" xfId="39" applyFill="1" applyBorder="1" applyProtection="1">
      <alignment/>
      <protection hidden="1"/>
    </xf>
    <xf numFmtId="0" fontId="15" fillId="0" borderId="41" xfId="39" applyBorder="1" applyProtection="1">
      <alignment/>
      <protection hidden="1"/>
    </xf>
    <xf numFmtId="0" fontId="15" fillId="0" borderId="42" xfId="39" applyBorder="1" applyProtection="1">
      <alignment/>
      <protection hidden="1"/>
    </xf>
    <xf numFmtId="0" fontId="15" fillId="0" borderId="0" xfId="39" applyFill="1" applyBorder="1" applyProtection="1">
      <alignment/>
      <protection hidden="1"/>
    </xf>
    <xf numFmtId="0" fontId="15" fillId="46" borderId="48" xfId="39" applyFill="1" applyBorder="1" applyProtection="1">
      <alignment/>
      <protection hidden="1"/>
    </xf>
    <xf numFmtId="0" fontId="15" fillId="0" borderId="55" xfId="39" applyFill="1" applyBorder="1" applyProtection="1">
      <alignment/>
      <protection hidden="1"/>
    </xf>
    <xf numFmtId="0" fontId="15" fillId="0" borderId="52" xfId="39" applyFill="1" applyBorder="1" applyProtection="1">
      <alignment/>
      <protection hidden="1"/>
    </xf>
    <xf numFmtId="0" fontId="15" fillId="0" borderId="54" xfId="39" applyBorder="1" applyProtection="1">
      <alignment/>
      <protection hidden="1"/>
    </xf>
    <xf numFmtId="0" fontId="15" fillId="0" borderId="45" xfId="39" applyBorder="1" applyProtection="1">
      <alignment/>
      <protection hidden="1"/>
    </xf>
    <xf numFmtId="0" fontId="15" fillId="43" borderId="41" xfId="39" applyFill="1" applyBorder="1" applyProtection="1">
      <alignment/>
      <protection hidden="1"/>
    </xf>
    <xf numFmtId="0" fontId="15" fillId="0" borderId="48" xfId="39" applyBorder="1" applyProtection="1">
      <alignment/>
      <protection hidden="1"/>
    </xf>
    <xf numFmtId="0" fontId="15" fillId="0" borderId="43" xfId="39" applyBorder="1" applyProtection="1">
      <alignment/>
      <protection hidden="1"/>
    </xf>
    <xf numFmtId="0" fontId="21" fillId="0" borderId="42" xfId="39" applyFont="1" applyBorder="1" applyProtection="1">
      <alignment/>
      <protection hidden="1"/>
    </xf>
    <xf numFmtId="0" fontId="15" fillId="0" borderId="58" xfId="39" applyBorder="1" applyProtection="1">
      <alignment/>
      <protection hidden="1"/>
    </xf>
    <xf numFmtId="0" fontId="15" fillId="0" borderId="38" xfId="39" applyBorder="1" applyProtection="1">
      <alignment/>
      <protection hidden="1"/>
    </xf>
    <xf numFmtId="0" fontId="15" fillId="0" borderId="59" xfId="39" applyBorder="1" applyProtection="1">
      <alignment/>
      <protection hidden="1"/>
    </xf>
    <xf numFmtId="0" fontId="15" fillId="0" borderId="39" xfId="39" applyBorder="1" applyProtection="1">
      <alignment/>
      <protection hidden="1"/>
    </xf>
    <xf numFmtId="0" fontId="15" fillId="0" borderId="60" xfId="39" applyBorder="1" applyProtection="1">
      <alignment/>
      <protection hidden="1"/>
    </xf>
    <xf numFmtId="0" fontId="15" fillId="0" borderId="61" xfId="39" applyBorder="1" applyProtection="1">
      <alignment/>
      <protection hidden="1"/>
    </xf>
    <xf numFmtId="0" fontId="15" fillId="0" borderId="49" xfId="39" applyBorder="1" applyProtection="1">
      <alignment/>
      <protection hidden="1"/>
    </xf>
    <xf numFmtId="0" fontId="15" fillId="0" borderId="62" xfId="39" applyBorder="1" applyProtection="1">
      <alignment/>
      <protection hidden="1"/>
    </xf>
    <xf numFmtId="0" fontId="15" fillId="41" borderId="48" xfId="39" applyFill="1" applyBorder="1" applyProtection="1">
      <alignment/>
      <protection hidden="1"/>
    </xf>
    <xf numFmtId="0" fontId="15" fillId="0" borderId="48" xfId="39" applyFill="1" applyBorder="1" applyProtection="1">
      <alignment/>
      <protection hidden="1"/>
    </xf>
    <xf numFmtId="0" fontId="15" fillId="0" borderId="63" xfId="39" applyBorder="1" applyProtection="1">
      <alignment/>
      <protection hidden="1"/>
    </xf>
    <xf numFmtId="0" fontId="15" fillId="0" borderId="64" xfId="39" applyBorder="1" applyProtection="1">
      <alignment/>
      <protection hidden="1"/>
    </xf>
    <xf numFmtId="0" fontId="15" fillId="46" borderId="38" xfId="39" applyFill="1" applyBorder="1" applyProtection="1">
      <alignment/>
      <protection hidden="1"/>
    </xf>
    <xf numFmtId="0" fontId="15" fillId="46" borderId="39" xfId="39" applyFill="1" applyBorder="1" applyProtection="1">
      <alignment/>
      <protection hidden="1"/>
    </xf>
    <xf numFmtId="0" fontId="15" fillId="43" borderId="49" xfId="39" applyFill="1" applyBorder="1" applyProtection="1">
      <alignment/>
      <protection hidden="1"/>
    </xf>
    <xf numFmtId="0" fontId="15" fillId="46" borderId="49" xfId="39" applyFill="1" applyBorder="1" applyProtection="1">
      <alignment/>
      <protection hidden="1"/>
    </xf>
    <xf numFmtId="0" fontId="15" fillId="47" borderId="48" xfId="39" applyFill="1" applyBorder="1" applyProtection="1">
      <alignment/>
      <protection hidden="1"/>
    </xf>
    <xf numFmtId="0" fontId="0" fillId="45" borderId="40" xfId="0" applyFill="1" applyBorder="1" applyAlignment="1" applyProtection="1">
      <alignment/>
      <protection hidden="1"/>
    </xf>
    <xf numFmtId="0" fontId="0" fillId="45" borderId="41" xfId="0" applyFill="1" applyBorder="1" applyAlignment="1" applyProtection="1">
      <alignment/>
      <protection hidden="1"/>
    </xf>
    <xf numFmtId="0" fontId="0" fillId="45" borderId="44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5" borderId="45" xfId="0" applyFill="1" applyBorder="1" applyAlignment="1" applyProtection="1">
      <alignment/>
      <protection hidden="1"/>
    </xf>
    <xf numFmtId="0" fontId="5" fillId="34" borderId="4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34" borderId="58" xfId="0" applyFont="1" applyFill="1" applyBorder="1" applyAlignment="1" applyProtection="1">
      <alignment horizontal="center" vertical="center"/>
      <protection hidden="1"/>
    </xf>
    <xf numFmtId="0" fontId="2" fillId="48" borderId="65" xfId="0" applyFont="1" applyFill="1" applyBorder="1" applyAlignment="1" applyProtection="1">
      <alignment horizontal="center"/>
      <protection hidden="1"/>
    </xf>
    <xf numFmtId="0" fontId="9" fillId="43" borderId="65" xfId="0" applyFont="1" applyFill="1" applyBorder="1" applyAlignment="1" applyProtection="1">
      <alignment horizontal="center"/>
      <protection hidden="1"/>
    </xf>
    <xf numFmtId="0" fontId="0" fillId="0" borderId="55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56" xfId="0" applyFill="1" applyBorder="1" applyAlignment="1" applyProtection="1">
      <alignment/>
      <protection hidden="1"/>
    </xf>
    <xf numFmtId="0" fontId="0" fillId="43" borderId="40" xfId="0" applyFill="1" applyBorder="1" applyAlignment="1" applyProtection="1">
      <alignment/>
      <protection hidden="1"/>
    </xf>
    <xf numFmtId="0" fontId="0" fillId="43" borderId="46" xfId="0" applyFill="1" applyBorder="1" applyAlignment="1" applyProtection="1">
      <alignment/>
      <protection hidden="1"/>
    </xf>
    <xf numFmtId="0" fontId="0" fillId="43" borderId="46" xfId="0" applyFill="1" applyBorder="1" applyAlignment="1" applyProtection="1">
      <alignment horizontal="center"/>
      <protection hidden="1"/>
    </xf>
    <xf numFmtId="0" fontId="0" fillId="43" borderId="44" xfId="0" applyFill="1" applyBorder="1" applyAlignment="1" applyProtection="1">
      <alignment/>
      <protection hidden="1"/>
    </xf>
    <xf numFmtId="0" fontId="2" fillId="49" borderId="66" xfId="0" applyFont="1" applyFill="1" applyBorder="1" applyAlignment="1" applyProtection="1">
      <alignment horizontal="center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0" fillId="43" borderId="56" xfId="0" applyFill="1" applyBorder="1" applyAlignment="1" applyProtection="1">
      <alignment/>
      <protection hidden="1"/>
    </xf>
    <xf numFmtId="0" fontId="9" fillId="47" borderId="66" xfId="0" applyFont="1" applyFill="1" applyBorder="1" applyAlignment="1" applyProtection="1">
      <alignment/>
      <protection hidden="1"/>
    </xf>
    <xf numFmtId="0" fontId="0" fillId="43" borderId="55" xfId="0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3" fillId="43" borderId="67" xfId="0" applyFont="1" applyFill="1" applyBorder="1" applyAlignment="1" applyProtection="1">
      <alignment horizontal="center"/>
      <protection hidden="1"/>
    </xf>
    <xf numFmtId="0" fontId="4" fillId="49" borderId="66" xfId="0" applyFont="1" applyFill="1" applyBorder="1" applyAlignment="1" applyProtection="1">
      <alignment horizontal="center"/>
      <protection hidden="1"/>
    </xf>
    <xf numFmtId="0" fontId="9" fillId="48" borderId="66" xfId="0" applyFont="1" applyFill="1" applyBorder="1" applyAlignment="1" applyProtection="1">
      <alignment horizontal="center"/>
      <protection hidden="1"/>
    </xf>
    <xf numFmtId="0" fontId="2" fillId="49" borderId="66" xfId="0" applyFont="1" applyFill="1" applyBorder="1" applyAlignment="1" applyProtection="1">
      <alignment/>
      <protection hidden="1"/>
    </xf>
    <xf numFmtId="0" fontId="4" fillId="48" borderId="66" xfId="0" applyFont="1" applyFill="1" applyBorder="1" applyAlignment="1" applyProtection="1">
      <alignment/>
      <protection hidden="1"/>
    </xf>
    <xf numFmtId="0" fontId="0" fillId="43" borderId="52" xfId="0" applyFill="1" applyBorder="1" applyAlignment="1" applyProtection="1">
      <alignment/>
      <protection hidden="1"/>
    </xf>
    <xf numFmtId="0" fontId="0" fillId="43" borderId="47" xfId="0" applyFill="1" applyBorder="1" applyAlignment="1" applyProtection="1">
      <alignment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43" borderId="53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36" borderId="11" xfId="0" applyFont="1" applyFill="1" applyBorder="1" applyAlignment="1" applyProtection="1">
      <alignment horizontal="center"/>
      <protection hidden="1"/>
    </xf>
    <xf numFmtId="0" fontId="2" fillId="36" borderId="1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8" borderId="10" xfId="0" applyFont="1" applyFill="1" applyBorder="1" applyAlignment="1" applyProtection="1">
      <alignment horizontal="center"/>
      <protection hidden="1"/>
    </xf>
    <xf numFmtId="0" fontId="2" fillId="48" borderId="11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/>
      <protection hidden="1"/>
    </xf>
    <xf numFmtId="0" fontId="2" fillId="36" borderId="14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48" borderId="13" xfId="0" applyFont="1" applyFill="1" applyBorder="1" applyAlignment="1" applyProtection="1">
      <alignment/>
      <protection hidden="1"/>
    </xf>
    <xf numFmtId="0" fontId="2" fillId="48" borderId="56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6" fillId="36" borderId="0" xfId="0" applyFont="1" applyFill="1" applyBorder="1" applyAlignment="1" applyProtection="1">
      <alignment horizontal="center"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8" borderId="0" xfId="0" applyFill="1" applyBorder="1" applyAlignment="1" applyProtection="1">
      <alignment/>
      <protection hidden="1"/>
    </xf>
    <xf numFmtId="0" fontId="6" fillId="48" borderId="0" xfId="0" applyFont="1" applyFill="1" applyBorder="1" applyAlignment="1" applyProtection="1">
      <alignment horizontal="center"/>
      <protection hidden="1"/>
    </xf>
    <xf numFmtId="0" fontId="2" fillId="34" borderId="66" xfId="0" applyFont="1" applyFill="1" applyBorder="1" applyAlignment="1" applyProtection="1">
      <alignment horizontal="center"/>
      <protection hidden="1"/>
    </xf>
    <xf numFmtId="0" fontId="8" fillId="36" borderId="0" xfId="0" applyFont="1" applyFill="1" applyBorder="1" applyAlignment="1" applyProtection="1">
      <alignment horizontal="center"/>
      <protection hidden="1"/>
    </xf>
    <xf numFmtId="0" fontId="8" fillId="48" borderId="0" xfId="0" applyFont="1" applyFill="1" applyBorder="1" applyAlignment="1" applyProtection="1">
      <alignment horizontal="center"/>
      <protection hidden="1"/>
    </xf>
    <xf numFmtId="0" fontId="4" fillId="36" borderId="66" xfId="0" applyFont="1" applyFill="1" applyBorder="1" applyAlignment="1" applyProtection="1">
      <alignment horizontal="center"/>
      <protection hidden="1"/>
    </xf>
    <xf numFmtId="0" fontId="4" fillId="47" borderId="66" xfId="0" applyFont="1" applyFill="1" applyBorder="1" applyAlignment="1" applyProtection="1">
      <alignment horizontal="center"/>
      <protection hidden="1"/>
    </xf>
    <xf numFmtId="0" fontId="9" fillId="36" borderId="68" xfId="0" applyFont="1" applyFill="1" applyBorder="1" applyAlignment="1" applyProtection="1">
      <alignment horizontal="center"/>
      <protection hidden="1"/>
    </xf>
    <xf numFmtId="0" fontId="0" fillId="36" borderId="69" xfId="0" applyFill="1" applyBorder="1" applyAlignment="1" applyProtection="1">
      <alignment/>
      <protection hidden="1"/>
    </xf>
    <xf numFmtId="0" fontId="9" fillId="47" borderId="68" xfId="0" applyFont="1" applyFill="1" applyBorder="1" applyAlignment="1" applyProtection="1">
      <alignment horizontal="center"/>
      <protection hidden="1"/>
    </xf>
    <xf numFmtId="0" fontId="0" fillId="48" borderId="16" xfId="0" applyFill="1" applyBorder="1" applyAlignment="1" applyProtection="1">
      <alignment/>
      <protection hidden="1"/>
    </xf>
    <xf numFmtId="0" fontId="2" fillId="35" borderId="11" xfId="0" applyFont="1" applyFill="1" applyBorder="1" applyAlignment="1" applyProtection="1">
      <alignment horizontal="center"/>
      <protection hidden="1"/>
    </xf>
    <xf numFmtId="0" fontId="2" fillId="35" borderId="12" xfId="0" applyFont="1" applyFill="1" applyBorder="1" applyAlignment="1" applyProtection="1">
      <alignment horizontal="center"/>
      <protection hidden="1"/>
    </xf>
    <xf numFmtId="0" fontId="2" fillId="50" borderId="10" xfId="0" applyFont="1" applyFill="1" applyBorder="1" applyAlignment="1" applyProtection="1">
      <alignment horizontal="center"/>
      <protection hidden="1"/>
    </xf>
    <xf numFmtId="0" fontId="2" fillId="50" borderId="11" xfId="0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14" xfId="0" applyFont="1" applyFill="1" applyBorder="1" applyAlignment="1" applyProtection="1">
      <alignment/>
      <protection hidden="1"/>
    </xf>
    <xf numFmtId="0" fontId="2" fillId="50" borderId="13" xfId="0" applyFont="1" applyFill="1" applyBorder="1" applyAlignment="1" applyProtection="1">
      <alignment/>
      <protection hidden="1"/>
    </xf>
    <xf numFmtId="0" fontId="2" fillId="50" borderId="5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0" fillId="35" borderId="14" xfId="0" applyFill="1" applyBorder="1" applyAlignment="1" applyProtection="1">
      <alignment/>
      <protection hidden="1"/>
    </xf>
    <xf numFmtId="0" fontId="0" fillId="50" borderId="0" xfId="0" applyFill="1" applyBorder="1" applyAlignment="1" applyProtection="1">
      <alignment/>
      <protection hidden="1"/>
    </xf>
    <xf numFmtId="0" fontId="6" fillId="50" borderId="0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8" fillId="50" borderId="0" xfId="0" applyFont="1" applyFill="1" applyBorder="1" applyAlignment="1" applyProtection="1">
      <alignment horizontal="center"/>
      <protection hidden="1"/>
    </xf>
    <xf numFmtId="0" fontId="4" fillId="35" borderId="66" xfId="0" applyFont="1" applyFill="1" applyBorder="1" applyAlignment="1" applyProtection="1">
      <alignment horizontal="center"/>
      <protection hidden="1"/>
    </xf>
    <xf numFmtId="0" fontId="4" fillId="50" borderId="66" xfId="0" applyFont="1" applyFill="1" applyBorder="1" applyAlignment="1" applyProtection="1">
      <alignment horizontal="center"/>
      <protection hidden="1"/>
    </xf>
    <xf numFmtId="0" fontId="9" fillId="35" borderId="68" xfId="0" applyFont="1" applyFill="1" applyBorder="1" applyAlignment="1" applyProtection="1">
      <alignment horizontal="center"/>
      <protection hidden="1"/>
    </xf>
    <xf numFmtId="0" fontId="0" fillId="35" borderId="69" xfId="0" applyFill="1" applyBorder="1" applyAlignment="1" applyProtection="1">
      <alignment/>
      <protection hidden="1"/>
    </xf>
    <xf numFmtId="0" fontId="9" fillId="50" borderId="68" xfId="0" applyFont="1" applyFill="1" applyBorder="1" applyAlignment="1" applyProtection="1">
      <alignment horizontal="center"/>
      <protection hidden="1"/>
    </xf>
    <xf numFmtId="0" fontId="0" fillId="50" borderId="16" xfId="0" applyFill="1" applyBorder="1" applyAlignment="1" applyProtection="1">
      <alignment/>
      <protection hidden="1"/>
    </xf>
    <xf numFmtId="0" fontId="0" fillId="51" borderId="45" xfId="0" applyFill="1" applyBorder="1" applyAlignment="1" applyProtection="1">
      <alignment/>
      <protection hidden="1"/>
    </xf>
    <xf numFmtId="0" fontId="0" fillId="51" borderId="52" xfId="0" applyFill="1" applyBorder="1" applyAlignment="1" applyProtection="1">
      <alignment/>
      <protection hidden="1"/>
    </xf>
    <xf numFmtId="0" fontId="0" fillId="51" borderId="41" xfId="0" applyFill="1" applyBorder="1" applyAlignment="1" applyProtection="1">
      <alignment/>
      <protection hidden="1"/>
    </xf>
    <xf numFmtId="0" fontId="0" fillId="51" borderId="53" xfId="0" applyFill="1" applyBorder="1" applyAlignment="1" applyProtection="1">
      <alignment/>
      <protection hidden="1"/>
    </xf>
    <xf numFmtId="0" fontId="4" fillId="35" borderId="55" xfId="0" applyFont="1" applyFill="1" applyBorder="1" applyAlignment="1" applyProtection="1">
      <alignment horizontal="center"/>
      <protection hidden="1"/>
    </xf>
    <xf numFmtId="0" fontId="4" fillId="35" borderId="70" xfId="0" applyFont="1" applyFill="1" applyBorder="1" applyAlignment="1" applyProtection="1">
      <alignment horizontal="center"/>
      <protection hidden="1"/>
    </xf>
    <xf numFmtId="0" fontId="4" fillId="50" borderId="13" xfId="0" applyFont="1" applyFill="1" applyBorder="1" applyAlignment="1" applyProtection="1">
      <alignment horizontal="center"/>
      <protection hidden="1"/>
    </xf>
    <xf numFmtId="0" fontId="4" fillId="50" borderId="70" xfId="0" applyFont="1" applyFill="1" applyBorder="1" applyAlignment="1" applyProtection="1">
      <alignment horizontal="center"/>
      <protection hidden="1"/>
    </xf>
    <xf numFmtId="0" fontId="9" fillId="35" borderId="71" xfId="0" applyFont="1" applyFill="1" applyBorder="1" applyAlignment="1" applyProtection="1">
      <alignment horizontal="center"/>
      <protection hidden="1"/>
    </xf>
    <xf numFmtId="0" fontId="9" fillId="35" borderId="72" xfId="0" applyFont="1" applyFill="1" applyBorder="1" applyAlignment="1" applyProtection="1">
      <alignment horizontal="center"/>
      <protection hidden="1"/>
    </xf>
    <xf numFmtId="0" fontId="9" fillId="50" borderId="15" xfId="0" applyFont="1" applyFill="1" applyBorder="1" applyAlignment="1" applyProtection="1">
      <alignment horizontal="center"/>
      <protection hidden="1"/>
    </xf>
    <xf numFmtId="0" fontId="9" fillId="50" borderId="72" xfId="0" applyFont="1" applyFill="1" applyBorder="1" applyAlignment="1" applyProtection="1">
      <alignment horizontal="center"/>
      <protection hidden="1"/>
    </xf>
    <xf numFmtId="0" fontId="2" fillId="34" borderId="73" xfId="0" applyFont="1" applyFill="1" applyBorder="1" applyAlignment="1" applyProtection="1">
      <alignment horizontal="center"/>
      <protection hidden="1"/>
    </xf>
    <xf numFmtId="0" fontId="2" fillId="34" borderId="74" xfId="0" applyFont="1" applyFill="1" applyBorder="1" applyAlignment="1" applyProtection="1">
      <alignment horizontal="center"/>
      <protection hidden="1"/>
    </xf>
    <xf numFmtId="0" fontId="2" fillId="34" borderId="75" xfId="0" applyFont="1" applyFill="1" applyBorder="1" applyAlignment="1" applyProtection="1">
      <alignment horizontal="center"/>
      <protection hidden="1"/>
    </xf>
    <xf numFmtId="0" fontId="2" fillId="35" borderId="55" xfId="0" applyFont="1" applyFill="1" applyBorder="1" applyAlignment="1" applyProtection="1">
      <alignment horizontal="center"/>
      <protection hidden="1"/>
    </xf>
    <xf numFmtId="0" fontId="2" fillId="35" borderId="70" xfId="0" applyFont="1" applyFill="1" applyBorder="1" applyAlignment="1" applyProtection="1">
      <alignment horizontal="center"/>
      <protection hidden="1"/>
    </xf>
    <xf numFmtId="0" fontId="2" fillId="50" borderId="13" xfId="0" applyFont="1" applyFill="1" applyBorder="1" applyAlignment="1" applyProtection="1">
      <alignment horizontal="center"/>
      <protection hidden="1"/>
    </xf>
    <xf numFmtId="0" fontId="2" fillId="50" borderId="70" xfId="0" applyFont="1" applyFill="1" applyBorder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center"/>
      <protection hidden="1"/>
    </xf>
    <xf numFmtId="0" fontId="2" fillId="50" borderId="0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10" fillId="48" borderId="13" xfId="0" applyFont="1" applyFill="1" applyBorder="1" applyAlignment="1" applyProtection="1">
      <alignment horizontal="center"/>
      <protection hidden="1"/>
    </xf>
    <xf numFmtId="0" fontId="10" fillId="48" borderId="0" xfId="0" applyFont="1" applyFill="1" applyBorder="1" applyAlignment="1" applyProtection="1">
      <alignment horizontal="center"/>
      <protection hidden="1"/>
    </xf>
    <xf numFmtId="0" fontId="4" fillId="36" borderId="0" xfId="0" applyFont="1" applyFill="1" applyBorder="1" applyAlignment="1" applyProtection="1">
      <alignment horizontal="center"/>
      <protection hidden="1"/>
    </xf>
    <xf numFmtId="0" fontId="11" fillId="48" borderId="13" xfId="0" applyFont="1" applyFill="1" applyBorder="1" applyAlignment="1" applyProtection="1">
      <alignment horizontal="center"/>
      <protection hidden="1"/>
    </xf>
    <xf numFmtId="0" fontId="11" fillId="48" borderId="0" xfId="0" applyFont="1" applyFill="1" applyBorder="1" applyAlignment="1" applyProtection="1">
      <alignment horizontal="center"/>
      <protection hidden="1"/>
    </xf>
    <xf numFmtId="0" fontId="9" fillId="36" borderId="16" xfId="0" applyFont="1" applyFill="1" applyBorder="1" applyAlignment="1" applyProtection="1">
      <alignment horizontal="center"/>
      <protection hidden="1"/>
    </xf>
    <xf numFmtId="0" fontId="12" fillId="48" borderId="15" xfId="0" applyFont="1" applyFill="1" applyBorder="1" applyAlignment="1" applyProtection="1">
      <alignment horizontal="center"/>
      <protection hidden="1"/>
    </xf>
    <xf numFmtId="0" fontId="12" fillId="48" borderId="16" xfId="0" applyFont="1" applyFill="1" applyBorder="1" applyAlignment="1" applyProtection="1">
      <alignment horizontal="center"/>
      <protection hidden="1"/>
    </xf>
    <xf numFmtId="0" fontId="2" fillId="36" borderId="70" xfId="0" applyFont="1" applyFill="1" applyBorder="1" applyAlignment="1" applyProtection="1">
      <alignment horizontal="center"/>
      <protection hidden="1"/>
    </xf>
    <xf numFmtId="0" fontId="2" fillId="48" borderId="13" xfId="0" applyFont="1" applyFill="1" applyBorder="1" applyAlignment="1" applyProtection="1">
      <alignment horizontal="center"/>
      <protection hidden="1"/>
    </xf>
    <xf numFmtId="0" fontId="2" fillId="48" borderId="70" xfId="0" applyFont="1" applyFill="1" applyBorder="1" applyAlignment="1" applyProtection="1">
      <alignment horizontal="center"/>
      <protection hidden="1"/>
    </xf>
    <xf numFmtId="0" fontId="9" fillId="43" borderId="55" xfId="0" applyFont="1" applyFill="1" applyBorder="1" applyAlignment="1" applyProtection="1">
      <alignment horizontal="center"/>
      <protection hidden="1"/>
    </xf>
    <xf numFmtId="0" fontId="9" fillId="43" borderId="0" xfId="0" applyFont="1" applyFill="1" applyBorder="1" applyAlignment="1" applyProtection="1">
      <alignment horizontal="center"/>
      <protection hidden="1"/>
    </xf>
    <xf numFmtId="0" fontId="9" fillId="43" borderId="70" xfId="0" applyFont="1" applyFill="1" applyBorder="1" applyAlignment="1" applyProtection="1">
      <alignment horizontal="center"/>
      <protection hidden="1"/>
    </xf>
    <xf numFmtId="0" fontId="10" fillId="35" borderId="40" xfId="0" applyFont="1" applyFill="1" applyBorder="1" applyAlignment="1" applyProtection="1">
      <alignment horizontal="center"/>
      <protection hidden="1"/>
    </xf>
    <xf numFmtId="0" fontId="10" fillId="35" borderId="46" xfId="0" applyFont="1" applyFill="1" applyBorder="1" applyAlignment="1" applyProtection="1">
      <alignment horizontal="center"/>
      <protection hidden="1"/>
    </xf>
    <xf numFmtId="0" fontId="10" fillId="35" borderId="44" xfId="0" applyFont="1" applyFill="1" applyBorder="1" applyAlignment="1" applyProtection="1">
      <alignment horizontal="center"/>
      <protection hidden="1"/>
    </xf>
    <xf numFmtId="0" fontId="4" fillId="48" borderId="73" xfId="0" applyFont="1" applyFill="1" applyBorder="1" applyAlignment="1" applyProtection="1">
      <alignment horizontal="center"/>
      <protection hidden="1"/>
    </xf>
    <xf numFmtId="0" fontId="4" fillId="48" borderId="75" xfId="0" applyFont="1" applyFill="1" applyBorder="1" applyAlignment="1" applyProtection="1">
      <alignment horizontal="center"/>
      <protection hidden="1"/>
    </xf>
    <xf numFmtId="0" fontId="10" fillId="35" borderId="52" xfId="0" applyFont="1" applyFill="1" applyBorder="1" applyAlignment="1" applyProtection="1">
      <alignment horizontal="center"/>
      <protection hidden="1"/>
    </xf>
    <xf numFmtId="0" fontId="10" fillId="35" borderId="47" xfId="0" applyFont="1" applyFill="1" applyBorder="1" applyAlignment="1" applyProtection="1">
      <alignment horizontal="center"/>
      <protection hidden="1"/>
    </xf>
    <xf numFmtId="0" fontId="10" fillId="35" borderId="53" xfId="0" applyFont="1" applyFill="1" applyBorder="1" applyAlignment="1" applyProtection="1">
      <alignment horizontal="center"/>
      <protection hidden="1"/>
    </xf>
    <xf numFmtId="0" fontId="9" fillId="48" borderId="73" xfId="0" applyFont="1" applyFill="1" applyBorder="1" applyAlignment="1" applyProtection="1">
      <alignment horizontal="center"/>
      <protection hidden="1"/>
    </xf>
    <xf numFmtId="0" fontId="9" fillId="48" borderId="75" xfId="0" applyFont="1" applyFill="1" applyBorder="1" applyAlignment="1" applyProtection="1">
      <alignment horizontal="center"/>
      <protection hidden="1"/>
    </xf>
    <xf numFmtId="0" fontId="3" fillId="43" borderId="67" xfId="0" applyFont="1" applyFill="1" applyBorder="1" applyAlignment="1" applyProtection="1">
      <alignment horizontal="center"/>
      <protection hidden="1"/>
    </xf>
    <xf numFmtId="0" fontId="2" fillId="49" borderId="73" xfId="0" applyFont="1" applyFill="1" applyBorder="1" applyAlignment="1" applyProtection="1">
      <alignment horizontal="center"/>
      <protection hidden="1"/>
    </xf>
    <xf numFmtId="0" fontId="2" fillId="49" borderId="75" xfId="0" applyFont="1" applyFill="1" applyBorder="1" applyAlignment="1" applyProtection="1">
      <alignment horizontal="center"/>
      <protection hidden="1"/>
    </xf>
    <xf numFmtId="0" fontId="5" fillId="48" borderId="76" xfId="0" applyFont="1" applyFill="1" applyBorder="1" applyAlignment="1" applyProtection="1">
      <alignment horizontal="center"/>
      <protection hidden="1"/>
    </xf>
    <xf numFmtId="0" fontId="5" fillId="48" borderId="77" xfId="0" applyFont="1" applyFill="1" applyBorder="1" applyAlignment="1" applyProtection="1">
      <alignment horizontal="center"/>
      <protection hidden="1"/>
    </xf>
    <xf numFmtId="0" fontId="2" fillId="48" borderId="78" xfId="0" applyFont="1" applyFill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2" fillId="43" borderId="55" xfId="0" applyFont="1" applyFill="1" applyBorder="1" applyAlignment="1" applyProtection="1">
      <alignment horizontal="center"/>
      <protection hidden="1"/>
    </xf>
    <xf numFmtId="0" fontId="2" fillId="43" borderId="0" xfId="0" applyFont="1" applyFill="1" applyBorder="1" applyAlignment="1" applyProtection="1">
      <alignment horizontal="center"/>
      <protection hidden="1"/>
    </xf>
    <xf numFmtId="0" fontId="2" fillId="43" borderId="70" xfId="0" applyFont="1" applyFill="1" applyBorder="1" applyAlignment="1" applyProtection="1">
      <alignment horizontal="center"/>
      <protection hidden="1"/>
    </xf>
    <xf numFmtId="0" fontId="3" fillId="43" borderId="55" xfId="0" applyFont="1" applyFill="1" applyBorder="1" applyAlignment="1" applyProtection="1">
      <alignment horizontal="center" vertical="center"/>
      <protection hidden="1"/>
    </xf>
    <xf numFmtId="0" fontId="3" fillId="43" borderId="0" xfId="0" applyFont="1" applyFill="1" applyBorder="1" applyAlignment="1" applyProtection="1">
      <alignment horizontal="center" vertical="center"/>
      <protection hidden="1"/>
    </xf>
    <xf numFmtId="0" fontId="3" fillId="43" borderId="70" xfId="0" applyFont="1" applyFill="1" applyBorder="1" applyAlignment="1" applyProtection="1">
      <alignment horizontal="center" vertical="center"/>
      <protection hidden="1"/>
    </xf>
    <xf numFmtId="0" fontId="14" fillId="43" borderId="55" xfId="0" applyFont="1" applyFill="1" applyBorder="1" applyAlignment="1" applyProtection="1">
      <alignment horizontal="center"/>
      <protection hidden="1"/>
    </xf>
    <xf numFmtId="0" fontId="14" fillId="43" borderId="0" xfId="0" applyFont="1" applyFill="1" applyBorder="1" applyAlignment="1" applyProtection="1">
      <alignment horizontal="center"/>
      <protection hidden="1"/>
    </xf>
    <xf numFmtId="0" fontId="14" fillId="43" borderId="70" xfId="0" applyFont="1" applyFill="1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0" fontId="7" fillId="35" borderId="40" xfId="0" applyFont="1" applyFill="1" applyBorder="1" applyAlignment="1" applyProtection="1">
      <alignment horizontal="center" vertical="center"/>
      <protection hidden="1"/>
    </xf>
    <xf numFmtId="0" fontId="7" fillId="35" borderId="46" xfId="0" applyFont="1" applyFill="1" applyBorder="1" applyAlignment="1" applyProtection="1">
      <alignment horizontal="center" vertical="center"/>
      <protection hidden="1"/>
    </xf>
    <xf numFmtId="0" fontId="7" fillId="35" borderId="44" xfId="0" applyFont="1" applyFill="1" applyBorder="1" applyAlignment="1" applyProtection="1">
      <alignment horizontal="center" vertical="center"/>
      <protection hidden="1"/>
    </xf>
    <xf numFmtId="0" fontId="7" fillId="35" borderId="52" xfId="0" applyFont="1" applyFill="1" applyBorder="1" applyAlignment="1" applyProtection="1">
      <alignment horizontal="center" vertical="center"/>
      <protection hidden="1"/>
    </xf>
    <xf numFmtId="0" fontId="7" fillId="35" borderId="47" xfId="0" applyFont="1" applyFill="1" applyBorder="1" applyAlignment="1" applyProtection="1">
      <alignment horizontal="center" vertical="center"/>
      <protection hidden="1"/>
    </xf>
    <xf numFmtId="0" fontId="7" fillId="35" borderId="53" xfId="0" applyFont="1" applyFill="1" applyBorder="1" applyAlignment="1" applyProtection="1">
      <alignment horizontal="center" vertical="center"/>
      <protection hidden="1"/>
    </xf>
    <xf numFmtId="0" fontId="9" fillId="47" borderId="73" xfId="0" applyFont="1" applyFill="1" applyBorder="1" applyAlignment="1" applyProtection="1">
      <alignment horizontal="center"/>
      <protection hidden="1"/>
    </xf>
    <xf numFmtId="0" fontId="9" fillId="47" borderId="75" xfId="0" applyFont="1" applyFill="1" applyBorder="1" applyAlignment="1" applyProtection="1">
      <alignment horizontal="center"/>
      <protection hidden="1"/>
    </xf>
    <xf numFmtId="0" fontId="4" fillId="49" borderId="73" xfId="0" applyFont="1" applyFill="1" applyBorder="1" applyAlignment="1" applyProtection="1">
      <alignment horizontal="center"/>
      <protection hidden="1"/>
    </xf>
    <xf numFmtId="0" fontId="4" fillId="49" borderId="75" xfId="0" applyFont="1" applyFill="1" applyBorder="1" applyAlignment="1" applyProtection="1">
      <alignment horizontal="center"/>
      <protection hidden="1"/>
    </xf>
    <xf numFmtId="0" fontId="23" fillId="43" borderId="76" xfId="0" applyFont="1" applyFill="1" applyBorder="1" applyAlignment="1" applyProtection="1">
      <alignment horizontal="center"/>
      <protection hidden="1"/>
    </xf>
    <xf numFmtId="0" fontId="23" fillId="43" borderId="77" xfId="0" applyFont="1" applyFill="1" applyBorder="1" applyAlignment="1" applyProtection="1">
      <alignment horizontal="center"/>
      <protection hidden="1"/>
    </xf>
    <xf numFmtId="0" fontId="3" fillId="50" borderId="76" xfId="0" applyFont="1" applyFill="1" applyBorder="1" applyAlignment="1" applyProtection="1">
      <alignment horizontal="center" vertical="center"/>
      <protection hidden="1"/>
    </xf>
    <xf numFmtId="0" fontId="9" fillId="43" borderId="78" xfId="0" applyFont="1" applyFill="1" applyBorder="1" applyAlignment="1" applyProtection="1">
      <alignment horizontal="center"/>
      <protection hidden="1"/>
    </xf>
    <xf numFmtId="0" fontId="9" fillId="43" borderId="79" xfId="0" applyFont="1" applyFill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2" fillId="50" borderId="40" xfId="0" applyFont="1" applyFill="1" applyBorder="1" applyAlignment="1" applyProtection="1">
      <alignment horizontal="center"/>
      <protection hidden="1"/>
    </xf>
    <xf numFmtId="0" fontId="2" fillId="50" borderId="46" xfId="0" applyFont="1" applyFill="1" applyBorder="1" applyAlignment="1" applyProtection="1">
      <alignment horizontal="center"/>
      <protection hidden="1"/>
    </xf>
    <xf numFmtId="0" fontId="2" fillId="50" borderId="44" xfId="0" applyFont="1" applyFill="1" applyBorder="1" applyAlignment="1" applyProtection="1">
      <alignment horizontal="center"/>
      <protection hidden="1"/>
    </xf>
    <xf numFmtId="0" fontId="22" fillId="43" borderId="80" xfId="0" applyFont="1" applyFill="1" applyBorder="1" applyAlignment="1" applyProtection="1">
      <alignment horizontal="center" vertical="center"/>
      <protection hidden="1"/>
    </xf>
    <xf numFmtId="0" fontId="22" fillId="43" borderId="56" xfId="0" applyFont="1" applyFill="1" applyBorder="1" applyAlignment="1" applyProtection="1">
      <alignment horizontal="center" vertical="center"/>
      <protection hidden="1"/>
    </xf>
    <xf numFmtId="0" fontId="22" fillId="0" borderId="81" xfId="0" applyFont="1" applyFill="1" applyBorder="1" applyAlignment="1" applyProtection="1">
      <alignment horizontal="center" vertical="center"/>
      <protection hidden="1"/>
    </xf>
    <xf numFmtId="0" fontId="3" fillId="43" borderId="55" xfId="0" applyFont="1" applyFill="1" applyBorder="1" applyAlignment="1" applyProtection="1">
      <alignment horizontal="center"/>
      <protection hidden="1"/>
    </xf>
    <xf numFmtId="0" fontId="3" fillId="43" borderId="0" xfId="0" applyFont="1" applyFill="1" applyBorder="1" applyAlignment="1" applyProtection="1">
      <alignment horizontal="center"/>
      <protection hidden="1"/>
    </xf>
    <xf numFmtId="0" fontId="3" fillId="43" borderId="70" xfId="0" applyFont="1" applyFill="1" applyBorder="1" applyAlignment="1" applyProtection="1">
      <alignment horizontal="center"/>
      <protection hidden="1"/>
    </xf>
    <xf numFmtId="0" fontId="2" fillId="50" borderId="52" xfId="0" applyFont="1" applyFill="1" applyBorder="1" applyAlignment="1" applyProtection="1">
      <alignment horizontal="center"/>
      <protection hidden="1"/>
    </xf>
    <xf numFmtId="0" fontId="2" fillId="50" borderId="47" xfId="0" applyFont="1" applyFill="1" applyBorder="1" applyAlignment="1" applyProtection="1">
      <alignment horizontal="center"/>
      <protection hidden="1"/>
    </xf>
    <xf numFmtId="0" fontId="2" fillId="50" borderId="53" xfId="0" applyFont="1" applyFill="1" applyBorder="1" applyAlignment="1" applyProtection="1">
      <alignment horizontal="center"/>
      <protection hidden="1"/>
    </xf>
    <xf numFmtId="0" fontId="0" fillId="43" borderId="46" xfId="0" applyFill="1" applyBorder="1" applyAlignment="1" applyProtection="1">
      <alignment horizontal="center"/>
      <protection hidden="1"/>
    </xf>
    <xf numFmtId="0" fontId="4" fillId="43" borderId="73" xfId="0" applyFont="1" applyFill="1" applyBorder="1" applyAlignment="1" applyProtection="1">
      <alignment horizontal="center"/>
      <protection hidden="1"/>
    </xf>
    <xf numFmtId="0" fontId="4" fillId="43" borderId="74" xfId="0" applyFont="1" applyFill="1" applyBorder="1" applyAlignment="1" applyProtection="1">
      <alignment horizontal="center"/>
      <protection hidden="1"/>
    </xf>
    <xf numFmtId="0" fontId="4" fillId="43" borderId="75" xfId="0" applyFont="1" applyFill="1" applyBorder="1" applyAlignment="1" applyProtection="1">
      <alignment horizontal="center"/>
      <protection hidden="1"/>
    </xf>
    <xf numFmtId="0" fontId="4" fillId="43" borderId="55" xfId="0" applyFont="1" applyFill="1" applyBorder="1" applyAlignment="1" applyProtection="1">
      <alignment horizontal="center"/>
      <protection hidden="1"/>
    </xf>
    <xf numFmtId="0" fontId="4" fillId="43" borderId="0" xfId="0" applyFont="1" applyFill="1" applyBorder="1" applyAlignment="1" applyProtection="1">
      <alignment horizontal="center"/>
      <protection hidden="1"/>
    </xf>
    <xf numFmtId="0" fontId="4" fillId="43" borderId="70" xfId="0" applyFont="1" applyFill="1" applyBorder="1" applyAlignment="1" applyProtection="1">
      <alignment horizontal="center"/>
      <protection hidden="1"/>
    </xf>
    <xf numFmtId="0" fontId="13" fillId="43" borderId="73" xfId="0" applyFont="1" applyFill="1" applyBorder="1" applyAlignment="1" applyProtection="1">
      <alignment horizontal="center"/>
      <protection hidden="1"/>
    </xf>
    <xf numFmtId="0" fontId="13" fillId="43" borderId="74" xfId="0" applyFont="1" applyFill="1" applyBorder="1" applyAlignment="1" applyProtection="1">
      <alignment horizontal="center"/>
      <protection hidden="1"/>
    </xf>
    <xf numFmtId="0" fontId="13" fillId="43" borderId="75" xfId="0" applyFont="1" applyFill="1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2" fillId="48" borderId="83" xfId="0" applyFont="1" applyFill="1" applyBorder="1" applyAlignment="1" applyProtection="1">
      <alignment horizontal="center"/>
      <protection hidden="1"/>
    </xf>
    <xf numFmtId="0" fontId="2" fillId="48" borderId="84" xfId="0" applyFont="1" applyFill="1" applyBorder="1" applyAlignment="1" applyProtection="1">
      <alignment horizontal="center"/>
      <protection hidden="1"/>
    </xf>
    <xf numFmtId="0" fontId="9" fillId="43" borderId="83" xfId="0" applyFont="1" applyFill="1" applyBorder="1" applyAlignment="1" applyProtection="1">
      <alignment horizontal="center" vertical="center"/>
      <protection hidden="1"/>
    </xf>
    <xf numFmtId="0" fontId="9" fillId="43" borderId="84" xfId="0" applyFont="1" applyFill="1" applyBorder="1" applyAlignment="1" applyProtection="1">
      <alignment horizontal="center" vertical="center"/>
      <protection hidden="1"/>
    </xf>
    <xf numFmtId="0" fontId="0" fillId="43" borderId="85" xfId="0" applyFill="1" applyBorder="1" applyAlignment="1" applyProtection="1">
      <alignment horizontal="center"/>
      <protection hidden="1"/>
    </xf>
    <xf numFmtId="0" fontId="18" fillId="37" borderId="52" xfId="39" applyFont="1" applyFill="1" applyBorder="1" applyAlignment="1">
      <alignment horizontal="center"/>
      <protection/>
    </xf>
    <xf numFmtId="0" fontId="15" fillId="37" borderId="47" xfId="39" applyFill="1" applyBorder="1" applyAlignment="1">
      <alignment horizontal="center"/>
      <protection/>
    </xf>
    <xf numFmtId="0" fontId="15" fillId="37" borderId="53" xfId="39" applyFill="1" applyBorder="1" applyAlignment="1">
      <alignment horizontal="center"/>
      <protection/>
    </xf>
    <xf numFmtId="0" fontId="18" fillId="43" borderId="43" xfId="39" applyFont="1" applyFill="1" applyBorder="1" applyAlignment="1">
      <alignment horizontal="center"/>
      <protection/>
    </xf>
    <xf numFmtId="0" fontId="15" fillId="43" borderId="42" xfId="39" applyFont="1" applyFill="1" applyBorder="1" applyAlignment="1">
      <alignment horizontal="center"/>
      <protection/>
    </xf>
    <xf numFmtId="0" fontId="19" fillId="35" borderId="43" xfId="39" applyFont="1" applyFill="1" applyBorder="1" applyAlignment="1">
      <alignment horizontal="center"/>
      <protection/>
    </xf>
    <xf numFmtId="0" fontId="20" fillId="0" borderId="42" xfId="39" applyFont="1" applyBorder="1" applyAlignment="1">
      <alignment horizontal="center"/>
      <protection/>
    </xf>
    <xf numFmtId="0" fontId="18" fillId="44" borderId="43" xfId="39" applyFont="1" applyFill="1" applyBorder="1" applyAlignment="1">
      <alignment horizontal="center"/>
      <protection/>
    </xf>
    <xf numFmtId="0" fontId="18" fillId="44" borderId="41" xfId="39" applyFont="1" applyFill="1" applyBorder="1" applyAlignment="1">
      <alignment horizontal="center"/>
      <protection/>
    </xf>
    <xf numFmtId="0" fontId="18" fillId="44" borderId="46" xfId="39" applyFont="1" applyFill="1" applyBorder="1" applyAlignment="1">
      <alignment horizontal="center"/>
      <protection/>
    </xf>
    <xf numFmtId="0" fontId="18" fillId="44" borderId="42" xfId="39" applyFont="1" applyFill="1" applyBorder="1" applyAlignment="1">
      <alignment horizontal="center"/>
      <protection/>
    </xf>
    <xf numFmtId="0" fontId="18" fillId="35" borderId="43" xfId="39" applyFont="1" applyFill="1" applyBorder="1" applyAlignment="1">
      <alignment horizontal="center"/>
      <protection/>
    </xf>
    <xf numFmtId="0" fontId="15" fillId="0" borderId="42" xfId="39" applyBorder="1" applyAlignment="1">
      <alignment horizontal="center"/>
      <protection/>
    </xf>
    <xf numFmtId="0" fontId="19" fillId="43" borderId="43" xfId="39" applyFont="1" applyFill="1" applyBorder="1" applyAlignment="1">
      <alignment horizontal="center"/>
      <protection/>
    </xf>
    <xf numFmtId="0" fontId="20" fillId="43" borderId="42" xfId="39" applyFont="1" applyFill="1" applyBorder="1" applyAlignment="1">
      <alignment horizontal="center"/>
      <protection/>
    </xf>
    <xf numFmtId="0" fontId="18" fillId="37" borderId="40" xfId="39" applyFont="1" applyFill="1" applyBorder="1" applyAlignment="1">
      <alignment horizontal="center"/>
      <protection/>
    </xf>
    <xf numFmtId="0" fontId="18" fillId="37" borderId="46" xfId="39" applyFont="1" applyFill="1" applyBorder="1" applyAlignment="1">
      <alignment horizontal="center"/>
      <protection/>
    </xf>
    <xf numFmtId="0" fontId="18" fillId="37" borderId="44" xfId="39" applyFont="1" applyFill="1" applyBorder="1" applyAlignment="1">
      <alignment horizontal="center"/>
      <protection/>
    </xf>
    <xf numFmtId="0" fontId="18" fillId="0" borderId="46" xfId="39" applyFont="1" applyBorder="1" applyAlignment="1">
      <alignment horizontal="center"/>
      <protection/>
    </xf>
    <xf numFmtId="0" fontId="18" fillId="0" borderId="0" xfId="39" applyFont="1" applyBorder="1" applyAlignment="1">
      <alignment horizontal="center"/>
      <protection/>
    </xf>
    <xf numFmtId="0" fontId="18" fillId="0" borderId="47" xfId="39" applyFont="1" applyBorder="1" applyAlignment="1">
      <alignment horizontal="center"/>
      <protection/>
    </xf>
    <xf numFmtId="0" fontId="18" fillId="37" borderId="52" xfId="39" applyFont="1" applyFill="1" applyBorder="1" applyAlignment="1" applyProtection="1">
      <alignment horizontal="center"/>
      <protection hidden="1"/>
    </xf>
    <xf numFmtId="0" fontId="15" fillId="37" borderId="47" xfId="39" applyFill="1" applyBorder="1" applyAlignment="1" applyProtection="1">
      <alignment horizontal="center"/>
      <protection hidden="1"/>
    </xf>
    <xf numFmtId="0" fontId="15" fillId="37" borderId="53" xfId="39" applyFill="1" applyBorder="1" applyAlignment="1" applyProtection="1">
      <alignment horizontal="center"/>
      <protection hidden="1"/>
    </xf>
    <xf numFmtId="0" fontId="18" fillId="43" borderId="43" xfId="39" applyFont="1" applyFill="1" applyBorder="1" applyAlignment="1" applyProtection="1">
      <alignment horizontal="center"/>
      <protection hidden="1"/>
    </xf>
    <xf numFmtId="0" fontId="15" fillId="43" borderId="42" xfId="39" applyFont="1" applyFill="1" applyBorder="1" applyAlignment="1" applyProtection="1">
      <alignment horizontal="center"/>
      <protection hidden="1"/>
    </xf>
    <xf numFmtId="0" fontId="19" fillId="35" borderId="43" xfId="39" applyFont="1" applyFill="1" applyBorder="1" applyAlignment="1" applyProtection="1">
      <alignment horizontal="center"/>
      <protection hidden="1"/>
    </xf>
    <xf numFmtId="0" fontId="20" fillId="0" borderId="42" xfId="39" applyFont="1" applyBorder="1" applyAlignment="1" applyProtection="1">
      <alignment horizontal="center"/>
      <protection hidden="1"/>
    </xf>
    <xf numFmtId="0" fontId="18" fillId="44" borderId="43" xfId="39" applyFont="1" applyFill="1" applyBorder="1" applyAlignment="1" applyProtection="1">
      <alignment horizontal="center"/>
      <protection hidden="1"/>
    </xf>
    <xf numFmtId="0" fontId="18" fillId="44" borderId="41" xfId="39" applyFont="1" applyFill="1" applyBorder="1" applyAlignment="1" applyProtection="1">
      <alignment horizontal="center"/>
      <protection hidden="1"/>
    </xf>
    <xf numFmtId="0" fontId="18" fillId="44" borderId="46" xfId="39" applyFont="1" applyFill="1" applyBorder="1" applyAlignment="1" applyProtection="1">
      <alignment horizontal="center"/>
      <protection hidden="1"/>
    </xf>
    <xf numFmtId="0" fontId="18" fillId="44" borderId="42" xfId="39" applyFont="1" applyFill="1" applyBorder="1" applyAlignment="1" applyProtection="1">
      <alignment horizontal="center"/>
      <protection hidden="1"/>
    </xf>
    <xf numFmtId="0" fontId="18" fillId="35" borderId="43" xfId="39" applyFont="1" applyFill="1" applyBorder="1" applyAlignment="1" applyProtection="1">
      <alignment horizontal="center"/>
      <protection hidden="1"/>
    </xf>
    <xf numFmtId="0" fontId="15" fillId="0" borderId="42" xfId="39" applyBorder="1" applyAlignment="1" applyProtection="1">
      <alignment horizontal="center"/>
      <protection hidden="1"/>
    </xf>
    <xf numFmtId="0" fontId="19" fillId="43" borderId="43" xfId="39" applyFont="1" applyFill="1" applyBorder="1" applyAlignment="1" applyProtection="1">
      <alignment horizontal="center"/>
      <protection hidden="1"/>
    </xf>
    <xf numFmtId="0" fontId="20" fillId="43" borderId="42" xfId="39" applyFont="1" applyFill="1" applyBorder="1" applyAlignment="1" applyProtection="1">
      <alignment horizontal="center"/>
      <protection hidden="1"/>
    </xf>
    <xf numFmtId="0" fontId="18" fillId="37" borderId="40" xfId="39" applyFont="1" applyFill="1" applyBorder="1" applyAlignment="1" applyProtection="1">
      <alignment horizontal="center"/>
      <protection hidden="1"/>
    </xf>
    <xf numFmtId="0" fontId="18" fillId="37" borderId="46" xfId="39" applyFont="1" applyFill="1" applyBorder="1" applyAlignment="1" applyProtection="1">
      <alignment horizontal="center"/>
      <protection hidden="1"/>
    </xf>
    <xf numFmtId="0" fontId="18" fillId="37" borderId="44" xfId="39" applyFont="1" applyFill="1" applyBorder="1" applyAlignment="1" applyProtection="1">
      <alignment horizontal="center"/>
      <protection hidden="1"/>
    </xf>
    <xf numFmtId="0" fontId="18" fillId="0" borderId="46" xfId="39" applyFont="1" applyBorder="1" applyAlignment="1" applyProtection="1">
      <alignment horizontal="center"/>
      <protection hidden="1"/>
    </xf>
    <xf numFmtId="0" fontId="18" fillId="0" borderId="0" xfId="39" applyFont="1" applyBorder="1" applyAlignment="1" applyProtection="1">
      <alignment horizontal="center"/>
      <protection hidden="1"/>
    </xf>
    <xf numFmtId="0" fontId="18" fillId="0" borderId="47" xfId="39" applyFont="1" applyBorder="1" applyAlignment="1" applyProtection="1">
      <alignment horizontal="center"/>
      <protection hidden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برنامج غانم للتقويم الهجري الميلادي للنت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1</xdr:row>
      <xdr:rowOff>9525</xdr:rowOff>
    </xdr:from>
    <xdr:to>
      <xdr:col>13</xdr:col>
      <xdr:colOff>590550</xdr:colOff>
      <xdr:row>5</xdr:row>
      <xdr:rowOff>0</xdr:rowOff>
    </xdr:to>
    <xdr:pic>
      <xdr:nvPicPr>
        <xdr:cNvPr id="1" name="صورة 4" descr="دكتو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09550"/>
          <a:ext cx="571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24</xdr:row>
      <xdr:rowOff>142875</xdr:rowOff>
    </xdr:to>
    <xdr:pic>
      <xdr:nvPicPr>
        <xdr:cNvPr id="2" name="صورة 1" descr="دكتو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0" cy="50006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24</xdr:row>
      <xdr:rowOff>142875</xdr:rowOff>
    </xdr:to>
    <xdr:pic>
      <xdr:nvPicPr>
        <xdr:cNvPr id="3" name="صورة 2" descr="دكتو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0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8</xdr:row>
      <xdr:rowOff>0</xdr:rowOff>
    </xdr:from>
    <xdr:to>
      <xdr:col>28</xdr:col>
      <xdr:colOff>581025</xdr:colOff>
      <xdr:row>15</xdr:row>
      <xdr:rowOff>161925</xdr:rowOff>
    </xdr:to>
    <xdr:pic>
      <xdr:nvPicPr>
        <xdr:cNvPr id="4" name="صورة 6" descr="دكتور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1733550"/>
          <a:ext cx="1181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2</xdr:row>
      <xdr:rowOff>19050</xdr:rowOff>
    </xdr:from>
    <xdr:to>
      <xdr:col>6</xdr:col>
      <xdr:colOff>504825</xdr:colOff>
      <xdr:row>5</xdr:row>
      <xdr:rowOff>0</xdr:rowOff>
    </xdr:to>
    <xdr:pic>
      <xdr:nvPicPr>
        <xdr:cNvPr id="1" name="Picture 1" descr="دكتور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7147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113"/>
  <sheetViews>
    <sheetView rightToLeft="1" tabSelected="1" zoomScalePageLayoutView="0" workbookViewId="0" topLeftCell="A1">
      <selection activeCell="R6" sqref="R6"/>
    </sheetView>
  </sheetViews>
  <sheetFormatPr defaultColWidth="9.140625" defaultRowHeight="15"/>
  <cols>
    <col min="1" max="1" width="3.140625" style="238" customWidth="1"/>
    <col min="2" max="2" width="6.140625" style="238" customWidth="1"/>
    <col min="3" max="3" width="9.00390625" style="238" customWidth="1"/>
    <col min="4" max="5" width="6.140625" style="238" customWidth="1"/>
    <col min="6" max="6" width="13.421875" style="238" bestFit="1" customWidth="1"/>
    <col min="7" max="7" width="6.140625" style="238" customWidth="1"/>
    <col min="8" max="8" width="3.140625" style="268" customWidth="1"/>
    <col min="9" max="9" width="3.140625" style="238" customWidth="1"/>
    <col min="10" max="13" width="6.140625" style="238" customWidth="1"/>
    <col min="14" max="14" width="9.00390625" style="238" customWidth="1"/>
    <col min="15" max="15" width="6.140625" style="238" customWidth="1"/>
    <col min="16" max="16" width="3.140625" style="238" customWidth="1"/>
    <col min="17" max="18" width="6.57421875" style="238" customWidth="1"/>
    <col min="19" max="38" width="9.00390625" style="238" customWidth="1"/>
  </cols>
  <sheetData>
    <row r="1" spans="1:16" ht="15.75" thickBot="1" thickTop="1">
      <c r="A1" s="235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7"/>
    </row>
    <row r="2" spans="1:16" ht="15.75" customHeight="1" thickTop="1">
      <c r="A2" s="239" t="s">
        <v>13</v>
      </c>
      <c r="C2" s="240" t="s">
        <v>153</v>
      </c>
      <c r="D2" s="380" t="s">
        <v>11</v>
      </c>
      <c r="E2" s="381"/>
      <c r="F2" s="381"/>
      <c r="G2" s="381"/>
      <c r="H2" s="381"/>
      <c r="I2" s="381"/>
      <c r="J2" s="381"/>
      <c r="K2" s="381"/>
      <c r="L2" s="381"/>
      <c r="M2" s="382"/>
      <c r="N2" s="378"/>
      <c r="P2" s="239"/>
    </row>
    <row r="3" spans="1:16" ht="15.75" customHeight="1" thickBot="1">
      <c r="A3" s="239"/>
      <c r="C3" s="240" t="s">
        <v>154</v>
      </c>
      <c r="D3" s="383"/>
      <c r="E3" s="384"/>
      <c r="F3" s="384"/>
      <c r="G3" s="384"/>
      <c r="H3" s="384"/>
      <c r="I3" s="384"/>
      <c r="J3" s="384"/>
      <c r="K3" s="384"/>
      <c r="L3" s="384"/>
      <c r="M3" s="385"/>
      <c r="N3" s="378"/>
      <c r="P3" s="239"/>
    </row>
    <row r="4" spans="1:16" ht="15.75" customHeight="1" thickBot="1" thickTop="1">
      <c r="A4" s="239"/>
      <c r="C4" s="240" t="s">
        <v>12</v>
      </c>
      <c r="G4" s="241"/>
      <c r="H4" s="418" t="s">
        <v>4</v>
      </c>
      <c r="I4" s="418"/>
      <c r="J4" s="242" t="s">
        <v>5</v>
      </c>
      <c r="K4" s="395" t="s">
        <v>6</v>
      </c>
      <c r="L4" s="395"/>
      <c r="N4" s="378"/>
      <c r="P4" s="239"/>
    </row>
    <row r="5" spans="1:16" ht="18.75" thickBot="1">
      <c r="A5" s="239"/>
      <c r="C5" s="243" t="s">
        <v>26</v>
      </c>
      <c r="E5" s="365" t="s">
        <v>15</v>
      </c>
      <c r="F5" s="366"/>
      <c r="G5" s="392" t="str">
        <f>المبرمج!F9</f>
        <v>الإثنين</v>
      </c>
      <c r="H5" s="419">
        <f>المبرمج!E2</f>
        <v>12</v>
      </c>
      <c r="I5" s="420"/>
      <c r="J5" s="244">
        <f>المبرمج!F2</f>
        <v>5</v>
      </c>
      <c r="K5" s="367">
        <f>المبرمج!G2</f>
        <v>2014</v>
      </c>
      <c r="L5" s="368"/>
      <c r="N5" s="379"/>
      <c r="P5" s="239"/>
    </row>
    <row r="6" spans="1:16" ht="19.5" thickBot="1" thickTop="1">
      <c r="A6" s="239"/>
      <c r="E6" s="390" t="s">
        <v>14</v>
      </c>
      <c r="F6" s="391"/>
      <c r="G6" s="392"/>
      <c r="H6" s="421">
        <f>'تقويم غانم'!J6</f>
        <v>13</v>
      </c>
      <c r="I6" s="422"/>
      <c r="J6" s="245">
        <f>'تقويم غانم'!J7</f>
        <v>7</v>
      </c>
      <c r="K6" s="393">
        <f>'تقويم غانم'!J8</f>
        <v>1435</v>
      </c>
      <c r="L6" s="394"/>
      <c r="P6" s="239"/>
    </row>
    <row r="7" spans="1:16" ht="16.5" thickBot="1">
      <c r="A7" s="239"/>
      <c r="B7" s="246"/>
      <c r="C7" s="247"/>
      <c r="D7" s="247"/>
      <c r="E7" s="247"/>
      <c r="F7" s="247"/>
      <c r="G7" s="247"/>
      <c r="H7" s="401" t="str">
        <f>'تقويم غانم'!H7</f>
        <v>رجب</v>
      </c>
      <c r="I7" s="401"/>
      <c r="J7" s="401"/>
      <c r="K7" s="401"/>
      <c r="L7" s="247"/>
      <c r="M7" s="247"/>
      <c r="N7" s="247"/>
      <c r="O7" s="248"/>
      <c r="P7" s="239"/>
    </row>
    <row r="8" spans="1:16" ht="18.75" thickTop="1">
      <c r="A8" s="239"/>
      <c r="B8" s="246"/>
      <c r="C8" s="396" t="s">
        <v>16</v>
      </c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8"/>
      <c r="O8" s="248"/>
      <c r="P8" s="239"/>
    </row>
    <row r="9" spans="1:16" ht="18.75" thickBot="1">
      <c r="A9" s="239"/>
      <c r="B9" s="246"/>
      <c r="C9" s="405" t="s">
        <v>19</v>
      </c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7"/>
      <c r="O9" s="248"/>
      <c r="P9" s="239"/>
    </row>
    <row r="10" spans="1:16" ht="16.5" thickBot="1" thickTop="1">
      <c r="A10" s="239"/>
      <c r="B10" s="246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8"/>
      <c r="P10" s="239"/>
    </row>
    <row r="11" spans="1:16" ht="15.75" thickTop="1">
      <c r="A11" s="239"/>
      <c r="B11" s="246"/>
      <c r="C11" s="247"/>
      <c r="D11" s="249"/>
      <c r="E11" s="250"/>
      <c r="F11" s="250"/>
      <c r="G11" s="251" t="s">
        <v>4</v>
      </c>
      <c r="H11" s="423" t="s">
        <v>5</v>
      </c>
      <c r="I11" s="423"/>
      <c r="J11" s="408" t="s">
        <v>6</v>
      </c>
      <c r="K11" s="408"/>
      <c r="L11" s="250"/>
      <c r="M11" s="252"/>
      <c r="N11" s="247"/>
      <c r="O11" s="248"/>
      <c r="P11" s="239"/>
    </row>
    <row r="12" spans="1:16" ht="18">
      <c r="A12" s="239"/>
      <c r="B12" s="246"/>
      <c r="C12" s="247"/>
      <c r="D12" s="402" t="s">
        <v>40</v>
      </c>
      <c r="E12" s="403"/>
      <c r="F12" s="404"/>
      <c r="G12" s="253">
        <v>14</v>
      </c>
      <c r="H12" s="363">
        <v>6</v>
      </c>
      <c r="I12" s="364"/>
      <c r="J12" s="363">
        <v>2002</v>
      </c>
      <c r="K12" s="364"/>
      <c r="L12" s="254" t="s">
        <v>21</v>
      </c>
      <c r="M12" s="255"/>
      <c r="N12" s="247"/>
      <c r="O12" s="248"/>
      <c r="P12" s="239"/>
    </row>
    <row r="13" spans="1:16" ht="18">
      <c r="A13" s="239"/>
      <c r="B13" s="246"/>
      <c r="C13" s="247"/>
      <c r="D13" s="369" t="s">
        <v>20</v>
      </c>
      <c r="E13" s="370"/>
      <c r="F13" s="371"/>
      <c r="G13" s="409" t="str">
        <f>المبرمج!F24</f>
        <v>الجمعة</v>
      </c>
      <c r="H13" s="410"/>
      <c r="I13" s="410"/>
      <c r="J13" s="410"/>
      <c r="K13" s="411"/>
      <c r="L13" s="254"/>
      <c r="M13" s="255"/>
      <c r="N13" s="247"/>
      <c r="O13" s="248"/>
      <c r="P13" s="239"/>
    </row>
    <row r="14" spans="1:16" ht="18" customHeight="1">
      <c r="A14" s="239"/>
      <c r="B14" s="246"/>
      <c r="C14" s="247"/>
      <c r="D14" s="372" t="s">
        <v>23</v>
      </c>
      <c r="E14" s="373"/>
      <c r="F14" s="374"/>
      <c r="G14" s="256">
        <f>'تقويم غانم (2)'!J6</f>
        <v>4</v>
      </c>
      <c r="H14" s="386">
        <f>'تقويم غانم (2)'!J7</f>
        <v>4</v>
      </c>
      <c r="I14" s="387"/>
      <c r="J14" s="386">
        <f>'تقويم غانم (2)'!J8</f>
        <v>1423</v>
      </c>
      <c r="K14" s="387"/>
      <c r="L14" s="399" t="str">
        <f>'تقويم غانم (2)'!H7</f>
        <v>ربيع ثان</v>
      </c>
      <c r="M14" s="400"/>
      <c r="N14" s="247"/>
      <c r="O14" s="248"/>
      <c r="P14" s="239"/>
    </row>
    <row r="15" spans="1:16" ht="20.25">
      <c r="A15" s="239"/>
      <c r="B15" s="246"/>
      <c r="C15" s="247"/>
      <c r="D15" s="369" t="s">
        <v>24</v>
      </c>
      <c r="E15" s="370"/>
      <c r="F15" s="371"/>
      <c r="G15" s="415" t="str">
        <f>المبرمج!AJ1</f>
        <v>الجوزاء</v>
      </c>
      <c r="H15" s="416"/>
      <c r="I15" s="416"/>
      <c r="J15" s="416"/>
      <c r="K15" s="417"/>
      <c r="L15" s="254"/>
      <c r="M15" s="255"/>
      <c r="N15" s="247"/>
      <c r="O15" s="248"/>
      <c r="P15" s="239"/>
    </row>
    <row r="16" spans="1:16" ht="15.75">
      <c r="A16" s="239"/>
      <c r="B16" s="246"/>
      <c r="C16" s="247"/>
      <c r="D16" s="257"/>
      <c r="E16" s="258"/>
      <c r="F16" s="258"/>
      <c r="G16" s="258"/>
      <c r="H16" s="258"/>
      <c r="I16" s="258"/>
      <c r="J16" s="258"/>
      <c r="K16" s="258"/>
      <c r="L16" s="254"/>
      <c r="M16" s="255"/>
      <c r="N16" s="247"/>
      <c r="O16" s="248"/>
      <c r="P16" s="239"/>
    </row>
    <row r="17" spans="1:16" ht="15.75">
      <c r="A17" s="239"/>
      <c r="B17" s="246"/>
      <c r="C17" s="247"/>
      <c r="D17" s="402" t="s">
        <v>25</v>
      </c>
      <c r="E17" s="403"/>
      <c r="F17" s="403"/>
      <c r="G17" s="259" t="s">
        <v>4</v>
      </c>
      <c r="H17" s="362" t="s">
        <v>5</v>
      </c>
      <c r="I17" s="362"/>
      <c r="J17" s="362" t="s">
        <v>6</v>
      </c>
      <c r="K17" s="362"/>
      <c r="L17" s="254"/>
      <c r="M17" s="255"/>
      <c r="N17" s="247"/>
      <c r="O17" s="248"/>
      <c r="P17" s="239"/>
    </row>
    <row r="18" spans="1:16" ht="18">
      <c r="A18" s="239"/>
      <c r="B18" s="246"/>
      <c r="C18" s="247"/>
      <c r="D18" s="412" t="s">
        <v>41</v>
      </c>
      <c r="E18" s="413"/>
      <c r="F18" s="414"/>
      <c r="G18" s="260">
        <f>المبرمج!I22</f>
        <v>28</v>
      </c>
      <c r="H18" s="388">
        <f>المبرمج!J22</f>
        <v>10</v>
      </c>
      <c r="I18" s="389"/>
      <c r="J18" s="388">
        <f>المبرمج!K22</f>
        <v>11</v>
      </c>
      <c r="K18" s="389"/>
      <c r="L18" s="254" t="s">
        <v>21</v>
      </c>
      <c r="M18" s="255"/>
      <c r="N18" s="247"/>
      <c r="O18" s="248"/>
      <c r="P18" s="239"/>
    </row>
    <row r="19" spans="1:16" ht="18">
      <c r="A19" s="239"/>
      <c r="B19" s="246"/>
      <c r="C19" s="247"/>
      <c r="D19" s="349" t="s">
        <v>8</v>
      </c>
      <c r="E19" s="350"/>
      <c r="F19" s="351"/>
      <c r="G19" s="261">
        <f>المبرمج!L21</f>
        <v>10</v>
      </c>
      <c r="H19" s="360">
        <f>المبرمج!K20</f>
        <v>3</v>
      </c>
      <c r="I19" s="361"/>
      <c r="J19" s="360">
        <f>المبرمج!K19</f>
        <v>12</v>
      </c>
      <c r="K19" s="361"/>
      <c r="L19" s="254" t="s">
        <v>22</v>
      </c>
      <c r="M19" s="255"/>
      <c r="N19" s="247"/>
      <c r="O19" s="248"/>
      <c r="P19" s="239"/>
    </row>
    <row r="20" spans="1:16" ht="15">
      <c r="A20" s="239"/>
      <c r="B20" s="246"/>
      <c r="C20" s="247"/>
      <c r="D20" s="257"/>
      <c r="E20" s="258"/>
      <c r="F20" s="258"/>
      <c r="G20" s="258"/>
      <c r="H20" s="258"/>
      <c r="I20" s="258"/>
      <c r="J20" s="258"/>
      <c r="K20" s="258"/>
      <c r="L20" s="258"/>
      <c r="M20" s="255"/>
      <c r="N20" s="247"/>
      <c r="O20" s="248"/>
      <c r="P20" s="239"/>
    </row>
    <row r="21" spans="1:16" ht="18">
      <c r="A21" s="239"/>
      <c r="B21" s="246"/>
      <c r="C21" s="247"/>
      <c r="D21" s="369" t="s">
        <v>27</v>
      </c>
      <c r="E21" s="370"/>
      <c r="F21" s="370"/>
      <c r="G21" s="259" t="s">
        <v>4</v>
      </c>
      <c r="H21" s="362" t="s">
        <v>5</v>
      </c>
      <c r="I21" s="362"/>
      <c r="J21" s="362" t="s">
        <v>6</v>
      </c>
      <c r="K21" s="362"/>
      <c r="L21" s="258"/>
      <c r="M21" s="255"/>
      <c r="N21" s="247"/>
      <c r="O21" s="248"/>
      <c r="P21" s="239"/>
    </row>
    <row r="22" spans="1:16" ht="18">
      <c r="A22" s="239"/>
      <c r="B22" s="246"/>
      <c r="C22" s="247"/>
      <c r="D22" s="375" t="s">
        <v>42</v>
      </c>
      <c r="E22" s="376"/>
      <c r="F22" s="377"/>
      <c r="G22" s="262">
        <v>8</v>
      </c>
      <c r="H22" s="363">
        <v>10</v>
      </c>
      <c r="I22" s="364"/>
      <c r="J22" s="363">
        <v>2018</v>
      </c>
      <c r="K22" s="364"/>
      <c r="L22" s="254" t="s">
        <v>21</v>
      </c>
      <c r="M22" s="255"/>
      <c r="N22" s="247"/>
      <c r="O22" s="248"/>
      <c r="P22" s="239"/>
    </row>
    <row r="23" spans="1:16" ht="18">
      <c r="A23" s="239"/>
      <c r="B23" s="246"/>
      <c r="C23" s="247"/>
      <c r="D23" s="349" t="str">
        <f>CONCATENATE(المبرمج!B124," ",J22,"/",H22,"/",G22," ","م")</f>
        <v>العمر في 2018/10/8 م</v>
      </c>
      <c r="E23" s="350"/>
      <c r="F23" s="351"/>
      <c r="G23" s="263">
        <f>المبرمج!G119</f>
        <v>24</v>
      </c>
      <c r="H23" s="355">
        <f>المبرمج!H119</f>
        <v>3</v>
      </c>
      <c r="I23" s="356"/>
      <c r="J23" s="355">
        <f>المبرمج!I119</f>
        <v>16</v>
      </c>
      <c r="K23" s="356"/>
      <c r="L23" s="254" t="s">
        <v>21</v>
      </c>
      <c r="M23" s="255"/>
      <c r="N23" s="247"/>
      <c r="O23" s="248"/>
      <c r="P23" s="239"/>
    </row>
    <row r="24" spans="1:16" ht="15.75" thickBot="1">
      <c r="A24" s="239"/>
      <c r="B24" s="246"/>
      <c r="C24" s="247"/>
      <c r="D24" s="264"/>
      <c r="E24" s="265"/>
      <c r="F24" s="265"/>
      <c r="G24" s="265"/>
      <c r="H24" s="266"/>
      <c r="I24" s="265"/>
      <c r="J24" s="265"/>
      <c r="K24" s="265"/>
      <c r="L24" s="265"/>
      <c r="M24" s="267"/>
      <c r="N24" s="247"/>
      <c r="O24" s="248"/>
      <c r="P24" s="239"/>
    </row>
    <row r="25" spans="1:16" ht="16.5" thickBot="1" thickTop="1">
      <c r="A25" s="239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8"/>
      <c r="P25" s="239"/>
    </row>
    <row r="26" spans="1:16" ht="17.25" thickTop="1">
      <c r="A26" s="239"/>
      <c r="B26" s="246"/>
      <c r="C26" s="352" t="s">
        <v>18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4"/>
      <c r="O26" s="248"/>
      <c r="P26" s="239"/>
    </row>
    <row r="27" spans="1:16" ht="17.25" thickBot="1">
      <c r="A27" s="239"/>
      <c r="C27" s="357" t="s">
        <v>17</v>
      </c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9"/>
      <c r="P27" s="239"/>
    </row>
    <row r="28" spans="1:16" ht="15.75" thickBot="1" thickTop="1">
      <c r="A28" s="239"/>
      <c r="P28" s="239"/>
    </row>
    <row r="29" spans="1:16" ht="18">
      <c r="A29" s="239"/>
      <c r="B29" s="269">
        <v>1</v>
      </c>
      <c r="C29" s="269"/>
      <c r="D29" s="269"/>
      <c r="E29" s="269"/>
      <c r="F29" s="269"/>
      <c r="G29" s="270"/>
      <c r="H29" s="271"/>
      <c r="I29" s="272"/>
      <c r="J29" s="273">
        <v>2</v>
      </c>
      <c r="K29" s="274"/>
      <c r="L29" s="274"/>
      <c r="M29" s="274"/>
      <c r="N29" s="274"/>
      <c r="O29" s="274"/>
      <c r="P29" s="239"/>
    </row>
    <row r="30" spans="1:16" ht="18">
      <c r="A30" s="239"/>
      <c r="B30" s="275" t="s">
        <v>2</v>
      </c>
      <c r="C30" s="328" t="s">
        <v>152</v>
      </c>
      <c r="D30" s="329"/>
      <c r="E30" s="329"/>
      <c r="F30" s="330"/>
      <c r="G30" s="276"/>
      <c r="H30" s="277"/>
      <c r="J30" s="278" t="s">
        <v>2</v>
      </c>
      <c r="K30" s="328"/>
      <c r="L30" s="329"/>
      <c r="M30" s="329"/>
      <c r="N30" s="330"/>
      <c r="O30" s="279"/>
      <c r="P30" s="239"/>
    </row>
    <row r="31" spans="1:16" ht="18">
      <c r="A31" s="239"/>
      <c r="B31" s="275"/>
      <c r="C31" s="280"/>
      <c r="D31" s="281" t="s">
        <v>4</v>
      </c>
      <c r="E31" s="281" t="s">
        <v>5</v>
      </c>
      <c r="F31" s="281" t="s">
        <v>6</v>
      </c>
      <c r="G31" s="282"/>
      <c r="H31" s="283"/>
      <c r="J31" s="278"/>
      <c r="K31" s="284"/>
      <c r="L31" s="285" t="s">
        <v>4</v>
      </c>
      <c r="M31" s="285" t="s">
        <v>5</v>
      </c>
      <c r="N31" s="285" t="s">
        <v>6</v>
      </c>
      <c r="O31" s="284"/>
      <c r="P31" s="239"/>
    </row>
    <row r="32" spans="1:16" ht="18">
      <c r="A32" s="239"/>
      <c r="B32" s="337" t="s">
        <v>0</v>
      </c>
      <c r="C32" s="346"/>
      <c r="D32" s="286">
        <v>23</v>
      </c>
      <c r="E32" s="286">
        <v>9</v>
      </c>
      <c r="F32" s="286">
        <v>1998</v>
      </c>
      <c r="G32" s="282"/>
      <c r="H32" s="283"/>
      <c r="J32" s="347" t="s">
        <v>0</v>
      </c>
      <c r="K32" s="348"/>
      <c r="L32" s="286"/>
      <c r="M32" s="286"/>
      <c r="N32" s="286"/>
      <c r="O32" s="284"/>
      <c r="P32" s="239"/>
    </row>
    <row r="33" spans="1:16" ht="18">
      <c r="A33" s="239"/>
      <c r="B33" s="337" t="s">
        <v>3</v>
      </c>
      <c r="C33" s="337"/>
      <c r="D33" s="287" t="s">
        <v>4</v>
      </c>
      <c r="E33" s="287" t="s">
        <v>5</v>
      </c>
      <c r="F33" s="287" t="s">
        <v>6</v>
      </c>
      <c r="G33" s="282"/>
      <c r="H33" s="283"/>
      <c r="J33" s="338" t="s">
        <v>3</v>
      </c>
      <c r="K33" s="339"/>
      <c r="L33" s="288" t="s">
        <v>4</v>
      </c>
      <c r="M33" s="288" t="s">
        <v>5</v>
      </c>
      <c r="N33" s="288" t="s">
        <v>6</v>
      </c>
      <c r="O33" s="284"/>
      <c r="P33" s="239"/>
    </row>
    <row r="34" spans="1:16" ht="18">
      <c r="A34" s="239"/>
      <c r="B34" s="340" t="s">
        <v>9</v>
      </c>
      <c r="C34" s="340"/>
      <c r="D34" s="289">
        <f>المبرمج!F35</f>
        <v>19</v>
      </c>
      <c r="E34" s="289">
        <f>المبرمج!G35</f>
        <v>7</v>
      </c>
      <c r="F34" s="289">
        <f>المبرمج!H35</f>
        <v>15</v>
      </c>
      <c r="G34" s="282"/>
      <c r="H34" s="283"/>
      <c r="J34" s="341" t="s">
        <v>9</v>
      </c>
      <c r="K34" s="342"/>
      <c r="L34" s="290">
        <f>المبرمج!N35</f>
        <v>12</v>
      </c>
      <c r="M34" s="290">
        <f>المبرمج!O35</f>
        <v>5</v>
      </c>
      <c r="N34" s="290">
        <f>المبرمج!P35</f>
        <v>2014</v>
      </c>
      <c r="O34" s="284"/>
      <c r="P34" s="239"/>
    </row>
    <row r="35" spans="1:16" ht="18.75" thickBot="1">
      <c r="A35" s="239"/>
      <c r="B35" s="343" t="s">
        <v>10</v>
      </c>
      <c r="C35" s="343"/>
      <c r="D35" s="291">
        <f>المبرمج!H34</f>
        <v>10</v>
      </c>
      <c r="E35" s="291">
        <f>المبرمج!H33</f>
        <v>1</v>
      </c>
      <c r="F35" s="291">
        <f>المبرمج!H32</f>
        <v>16</v>
      </c>
      <c r="G35" s="292"/>
      <c r="H35" s="283"/>
      <c r="J35" s="344" t="s">
        <v>10</v>
      </c>
      <c r="K35" s="345"/>
      <c r="L35" s="293" t="e">
        <f>المبرمج!P34</f>
        <v>#NUM!</v>
      </c>
      <c r="M35" s="293" t="e">
        <f>المبرمج!P33</f>
        <v>#NUM!</v>
      </c>
      <c r="N35" s="293" t="e">
        <f>المبرمج!P32</f>
        <v>#NUM!</v>
      </c>
      <c r="O35" s="294"/>
      <c r="P35" s="239"/>
    </row>
    <row r="36" spans="1:16" ht="15" thickBot="1">
      <c r="A36" s="239"/>
      <c r="P36" s="239"/>
    </row>
    <row r="37" spans="1:16" ht="18">
      <c r="A37" s="239"/>
      <c r="B37" s="295">
        <v>3</v>
      </c>
      <c r="C37" s="295"/>
      <c r="D37" s="295"/>
      <c r="E37" s="295"/>
      <c r="F37" s="295"/>
      <c r="G37" s="296"/>
      <c r="H37" s="271"/>
      <c r="I37" s="272"/>
      <c r="J37" s="297">
        <v>4</v>
      </c>
      <c r="K37" s="298"/>
      <c r="L37" s="298"/>
      <c r="M37" s="298"/>
      <c r="N37" s="298"/>
      <c r="O37" s="298"/>
      <c r="P37" s="239"/>
    </row>
    <row r="38" spans="1:16" ht="18">
      <c r="A38" s="239"/>
      <c r="B38" s="299" t="s">
        <v>2</v>
      </c>
      <c r="C38" s="328"/>
      <c r="D38" s="329"/>
      <c r="E38" s="329"/>
      <c r="F38" s="330"/>
      <c r="G38" s="300"/>
      <c r="H38" s="277"/>
      <c r="J38" s="301" t="s">
        <v>2</v>
      </c>
      <c r="K38" s="328"/>
      <c r="L38" s="329"/>
      <c r="M38" s="329"/>
      <c r="N38" s="330"/>
      <c r="O38" s="302"/>
      <c r="P38" s="239"/>
    </row>
    <row r="39" spans="1:16" ht="18">
      <c r="A39" s="239"/>
      <c r="B39" s="299"/>
      <c r="C39" s="303"/>
      <c r="D39" s="304" t="s">
        <v>4</v>
      </c>
      <c r="E39" s="304" t="s">
        <v>5</v>
      </c>
      <c r="F39" s="304" t="s">
        <v>6</v>
      </c>
      <c r="G39" s="305"/>
      <c r="H39" s="283"/>
      <c r="J39" s="301"/>
      <c r="K39" s="306"/>
      <c r="L39" s="307" t="s">
        <v>4</v>
      </c>
      <c r="M39" s="307" t="s">
        <v>5</v>
      </c>
      <c r="N39" s="307" t="s">
        <v>6</v>
      </c>
      <c r="O39" s="306"/>
      <c r="P39" s="239"/>
    </row>
    <row r="40" spans="1:16" ht="18">
      <c r="A40" s="239"/>
      <c r="B40" s="331" t="s">
        <v>0</v>
      </c>
      <c r="C40" s="332"/>
      <c r="D40" s="286"/>
      <c r="E40" s="286"/>
      <c r="F40" s="286"/>
      <c r="G40" s="305"/>
      <c r="H40" s="283"/>
      <c r="J40" s="333" t="s">
        <v>0</v>
      </c>
      <c r="K40" s="334"/>
      <c r="L40" s="286"/>
      <c r="M40" s="286"/>
      <c r="N40" s="286"/>
      <c r="O40" s="306"/>
      <c r="P40" s="239"/>
    </row>
    <row r="41" spans="1:16" ht="18">
      <c r="A41" s="239"/>
      <c r="B41" s="331" t="s">
        <v>3</v>
      </c>
      <c r="C41" s="335"/>
      <c r="D41" s="308" t="s">
        <v>4</v>
      </c>
      <c r="E41" s="308" t="s">
        <v>5</v>
      </c>
      <c r="F41" s="308" t="s">
        <v>6</v>
      </c>
      <c r="G41" s="305"/>
      <c r="H41" s="283"/>
      <c r="J41" s="333" t="s">
        <v>3</v>
      </c>
      <c r="K41" s="336"/>
      <c r="L41" s="309" t="s">
        <v>4</v>
      </c>
      <c r="M41" s="309" t="s">
        <v>5</v>
      </c>
      <c r="N41" s="309" t="s">
        <v>6</v>
      </c>
      <c r="O41" s="306"/>
      <c r="P41" s="239"/>
    </row>
    <row r="42" spans="1:16" ht="18">
      <c r="A42" s="239"/>
      <c r="B42" s="320" t="s">
        <v>9</v>
      </c>
      <c r="C42" s="321"/>
      <c r="D42" s="310">
        <f>المبرمج!F43</f>
        <v>12</v>
      </c>
      <c r="E42" s="310">
        <f>المبرمج!G43</f>
        <v>5</v>
      </c>
      <c r="F42" s="310">
        <f>المبرمج!H43</f>
        <v>2014</v>
      </c>
      <c r="G42" s="305"/>
      <c r="H42" s="283"/>
      <c r="J42" s="322" t="s">
        <v>9</v>
      </c>
      <c r="K42" s="323"/>
      <c r="L42" s="311">
        <f>المبرمج!N43</f>
        <v>12</v>
      </c>
      <c r="M42" s="311">
        <f>المبرمج!O43</f>
        <v>5</v>
      </c>
      <c r="N42" s="311">
        <f>المبرمج!P43</f>
        <v>2014</v>
      </c>
      <c r="O42" s="306"/>
      <c r="P42" s="239"/>
    </row>
    <row r="43" spans="1:16" ht="18.75" thickBot="1">
      <c r="A43" s="239"/>
      <c r="B43" s="324" t="s">
        <v>10</v>
      </c>
      <c r="C43" s="325"/>
      <c r="D43" s="312" t="e">
        <f>المبرمج!H42</f>
        <v>#NUM!</v>
      </c>
      <c r="E43" s="312" t="e">
        <f>المبرمج!H41</f>
        <v>#NUM!</v>
      </c>
      <c r="F43" s="312" t="e">
        <f>المبرمج!H40</f>
        <v>#NUM!</v>
      </c>
      <c r="G43" s="313"/>
      <c r="H43" s="283"/>
      <c r="J43" s="326" t="s">
        <v>10</v>
      </c>
      <c r="K43" s="327"/>
      <c r="L43" s="314" t="e">
        <f>المبرمج!P42</f>
        <v>#NUM!</v>
      </c>
      <c r="M43" s="314" t="e">
        <f>المبرمج!P41</f>
        <v>#NUM!</v>
      </c>
      <c r="N43" s="314" t="e">
        <f>المبرمج!P40</f>
        <v>#NUM!</v>
      </c>
      <c r="O43" s="315"/>
      <c r="P43" s="239"/>
    </row>
    <row r="44" spans="1:16" ht="15" thickBot="1">
      <c r="A44" s="239"/>
      <c r="P44" s="239"/>
    </row>
    <row r="45" spans="1:16" ht="18">
      <c r="A45" s="239"/>
      <c r="B45" s="269">
        <v>5</v>
      </c>
      <c r="C45" s="269"/>
      <c r="D45" s="269"/>
      <c r="E45" s="269"/>
      <c r="F45" s="269"/>
      <c r="G45" s="270"/>
      <c r="H45" s="271"/>
      <c r="I45" s="272"/>
      <c r="J45" s="273">
        <v>6</v>
      </c>
      <c r="K45" s="274"/>
      <c r="L45" s="274"/>
      <c r="M45" s="274"/>
      <c r="N45" s="274"/>
      <c r="O45" s="274"/>
      <c r="P45" s="239"/>
    </row>
    <row r="46" spans="1:16" ht="18">
      <c r="A46" s="239"/>
      <c r="B46" s="275" t="s">
        <v>2</v>
      </c>
      <c r="C46" s="328"/>
      <c r="D46" s="329"/>
      <c r="E46" s="329"/>
      <c r="F46" s="330"/>
      <c r="G46" s="276"/>
      <c r="H46" s="277"/>
      <c r="J46" s="278" t="s">
        <v>2</v>
      </c>
      <c r="K46" s="328"/>
      <c r="L46" s="329"/>
      <c r="M46" s="329"/>
      <c r="N46" s="330"/>
      <c r="O46" s="279"/>
      <c r="P46" s="239"/>
    </row>
    <row r="47" spans="1:16" ht="18">
      <c r="A47" s="239"/>
      <c r="B47" s="275"/>
      <c r="C47" s="280"/>
      <c r="D47" s="281" t="s">
        <v>4</v>
      </c>
      <c r="E47" s="281" t="s">
        <v>5</v>
      </c>
      <c r="F47" s="281" t="s">
        <v>6</v>
      </c>
      <c r="G47" s="282"/>
      <c r="H47" s="283"/>
      <c r="J47" s="278"/>
      <c r="K47" s="284"/>
      <c r="L47" s="285" t="s">
        <v>4</v>
      </c>
      <c r="M47" s="285" t="s">
        <v>5</v>
      </c>
      <c r="N47" s="285" t="s">
        <v>6</v>
      </c>
      <c r="O47" s="284"/>
      <c r="P47" s="239"/>
    </row>
    <row r="48" spans="1:16" ht="18">
      <c r="A48" s="239"/>
      <c r="B48" s="337" t="s">
        <v>0</v>
      </c>
      <c r="C48" s="346"/>
      <c r="D48" s="286"/>
      <c r="E48" s="286"/>
      <c r="F48" s="286"/>
      <c r="G48" s="282"/>
      <c r="H48" s="283"/>
      <c r="J48" s="347" t="s">
        <v>0</v>
      </c>
      <c r="K48" s="348"/>
      <c r="L48" s="286"/>
      <c r="M48" s="286"/>
      <c r="N48" s="286"/>
      <c r="O48" s="284"/>
      <c r="P48" s="239"/>
    </row>
    <row r="49" spans="1:16" ht="18">
      <c r="A49" s="239"/>
      <c r="B49" s="337" t="s">
        <v>3</v>
      </c>
      <c r="C49" s="337"/>
      <c r="D49" s="287" t="s">
        <v>4</v>
      </c>
      <c r="E49" s="287" t="s">
        <v>5</v>
      </c>
      <c r="F49" s="287" t="s">
        <v>6</v>
      </c>
      <c r="G49" s="282"/>
      <c r="H49" s="283"/>
      <c r="J49" s="338" t="s">
        <v>3</v>
      </c>
      <c r="K49" s="339"/>
      <c r="L49" s="288" t="s">
        <v>4</v>
      </c>
      <c r="M49" s="288" t="s">
        <v>5</v>
      </c>
      <c r="N49" s="288" t="s">
        <v>6</v>
      </c>
      <c r="O49" s="284"/>
      <c r="P49" s="239"/>
    </row>
    <row r="50" spans="1:16" ht="18">
      <c r="A50" s="239"/>
      <c r="B50" s="340" t="s">
        <v>9</v>
      </c>
      <c r="C50" s="340"/>
      <c r="D50" s="289">
        <f>المبرمج!F51</f>
        <v>12</v>
      </c>
      <c r="E50" s="289">
        <f>المبرمج!G51</f>
        <v>5</v>
      </c>
      <c r="F50" s="289">
        <f>المبرمج!H51</f>
        <v>2014</v>
      </c>
      <c r="G50" s="282"/>
      <c r="H50" s="283"/>
      <c r="J50" s="341" t="s">
        <v>9</v>
      </c>
      <c r="K50" s="342"/>
      <c r="L50" s="290">
        <f>المبرمج!N51</f>
        <v>12</v>
      </c>
      <c r="M50" s="290">
        <f>المبرمج!O51</f>
        <v>5</v>
      </c>
      <c r="N50" s="290">
        <f>المبرمج!P51</f>
        <v>2014</v>
      </c>
      <c r="O50" s="284"/>
      <c r="P50" s="239"/>
    </row>
    <row r="51" spans="1:16" ht="18.75" thickBot="1">
      <c r="A51" s="239"/>
      <c r="B51" s="343" t="s">
        <v>10</v>
      </c>
      <c r="C51" s="343"/>
      <c r="D51" s="291" t="e">
        <f>المبرمج!H50</f>
        <v>#NUM!</v>
      </c>
      <c r="E51" s="291" t="e">
        <f>المبرمج!H49</f>
        <v>#NUM!</v>
      </c>
      <c r="F51" s="291" t="e">
        <f>المبرمج!H48</f>
        <v>#NUM!</v>
      </c>
      <c r="G51" s="292"/>
      <c r="H51" s="283"/>
      <c r="J51" s="344" t="s">
        <v>10</v>
      </c>
      <c r="K51" s="345"/>
      <c r="L51" s="293" t="e">
        <f>المبرمج!P50</f>
        <v>#NUM!</v>
      </c>
      <c r="M51" s="293" t="e">
        <f>المبرمج!P49</f>
        <v>#NUM!</v>
      </c>
      <c r="N51" s="293" t="e">
        <f>المبرمج!P48</f>
        <v>#NUM!</v>
      </c>
      <c r="O51" s="294"/>
      <c r="P51" s="239"/>
    </row>
    <row r="52" spans="1:16" ht="15" thickBot="1">
      <c r="A52" s="239"/>
      <c r="P52" s="239"/>
    </row>
    <row r="53" spans="1:16" ht="18">
      <c r="A53" s="239"/>
      <c r="B53" s="295">
        <v>7</v>
      </c>
      <c r="C53" s="295"/>
      <c r="D53" s="295"/>
      <c r="E53" s="295"/>
      <c r="F53" s="295"/>
      <c r="G53" s="296"/>
      <c r="H53" s="271"/>
      <c r="I53" s="272"/>
      <c r="J53" s="297">
        <v>8</v>
      </c>
      <c r="K53" s="298"/>
      <c r="L53" s="298"/>
      <c r="M53" s="298"/>
      <c r="N53" s="298"/>
      <c r="O53" s="298"/>
      <c r="P53" s="239"/>
    </row>
    <row r="54" spans="1:16" ht="18">
      <c r="A54" s="239"/>
      <c r="B54" s="299" t="s">
        <v>2</v>
      </c>
      <c r="C54" s="328"/>
      <c r="D54" s="329"/>
      <c r="E54" s="329"/>
      <c r="F54" s="330"/>
      <c r="G54" s="300"/>
      <c r="H54" s="277"/>
      <c r="J54" s="301" t="s">
        <v>2</v>
      </c>
      <c r="K54" s="328"/>
      <c r="L54" s="329"/>
      <c r="M54" s="329"/>
      <c r="N54" s="330"/>
      <c r="O54" s="302"/>
      <c r="P54" s="239"/>
    </row>
    <row r="55" spans="1:16" ht="18">
      <c r="A55" s="239"/>
      <c r="B55" s="299"/>
      <c r="C55" s="303"/>
      <c r="D55" s="304" t="s">
        <v>4</v>
      </c>
      <c r="E55" s="304" t="s">
        <v>5</v>
      </c>
      <c r="F55" s="304" t="s">
        <v>6</v>
      </c>
      <c r="G55" s="305"/>
      <c r="H55" s="283"/>
      <c r="J55" s="301"/>
      <c r="K55" s="306"/>
      <c r="L55" s="307" t="s">
        <v>4</v>
      </c>
      <c r="M55" s="307" t="s">
        <v>5</v>
      </c>
      <c r="N55" s="307" t="s">
        <v>6</v>
      </c>
      <c r="O55" s="306"/>
      <c r="P55" s="239"/>
    </row>
    <row r="56" spans="1:16" ht="18">
      <c r="A56" s="239"/>
      <c r="B56" s="331" t="s">
        <v>0</v>
      </c>
      <c r="C56" s="332"/>
      <c r="D56" s="286"/>
      <c r="E56" s="286"/>
      <c r="F56" s="286"/>
      <c r="G56" s="305"/>
      <c r="H56" s="283"/>
      <c r="J56" s="333" t="s">
        <v>0</v>
      </c>
      <c r="K56" s="334"/>
      <c r="L56" s="286"/>
      <c r="M56" s="286"/>
      <c r="N56" s="286"/>
      <c r="O56" s="306"/>
      <c r="P56" s="239"/>
    </row>
    <row r="57" spans="1:16" ht="18">
      <c r="A57" s="239"/>
      <c r="B57" s="331" t="s">
        <v>3</v>
      </c>
      <c r="C57" s="335"/>
      <c r="D57" s="308" t="s">
        <v>4</v>
      </c>
      <c r="E57" s="308" t="s">
        <v>5</v>
      </c>
      <c r="F57" s="308" t="s">
        <v>6</v>
      </c>
      <c r="G57" s="305"/>
      <c r="H57" s="283"/>
      <c r="J57" s="333" t="s">
        <v>3</v>
      </c>
      <c r="K57" s="336"/>
      <c r="L57" s="309" t="s">
        <v>4</v>
      </c>
      <c r="M57" s="309" t="s">
        <v>5</v>
      </c>
      <c r="N57" s="309" t="s">
        <v>6</v>
      </c>
      <c r="O57" s="306"/>
      <c r="P57" s="239"/>
    </row>
    <row r="58" spans="1:16" ht="18">
      <c r="A58" s="239"/>
      <c r="B58" s="320" t="s">
        <v>9</v>
      </c>
      <c r="C58" s="321"/>
      <c r="D58" s="310">
        <f>المبرمج!F59</f>
        <v>12</v>
      </c>
      <c r="E58" s="310">
        <f>المبرمج!G59</f>
        <v>5</v>
      </c>
      <c r="F58" s="310">
        <f>المبرمج!H59</f>
        <v>2014</v>
      </c>
      <c r="G58" s="305"/>
      <c r="H58" s="283"/>
      <c r="J58" s="322" t="s">
        <v>9</v>
      </c>
      <c r="K58" s="323"/>
      <c r="L58" s="311">
        <f>المبرمج!N59</f>
        <v>12</v>
      </c>
      <c r="M58" s="311">
        <f>المبرمج!O59</f>
        <v>5</v>
      </c>
      <c r="N58" s="311">
        <f>المبرمج!P59</f>
        <v>2014</v>
      </c>
      <c r="O58" s="306"/>
      <c r="P58" s="239"/>
    </row>
    <row r="59" spans="1:16" ht="18.75" thickBot="1">
      <c r="A59" s="239"/>
      <c r="B59" s="324" t="s">
        <v>10</v>
      </c>
      <c r="C59" s="325"/>
      <c r="D59" s="312" t="e">
        <f>المبرمج!H58</f>
        <v>#NUM!</v>
      </c>
      <c r="E59" s="312" t="e">
        <f>المبرمج!H57</f>
        <v>#NUM!</v>
      </c>
      <c r="F59" s="312" t="e">
        <f>المبرمج!H56</f>
        <v>#NUM!</v>
      </c>
      <c r="G59" s="313"/>
      <c r="H59" s="283"/>
      <c r="J59" s="326" t="s">
        <v>10</v>
      </c>
      <c r="K59" s="327"/>
      <c r="L59" s="314" t="e">
        <f>المبرمج!P58</f>
        <v>#NUM!</v>
      </c>
      <c r="M59" s="314" t="e">
        <f>المبرمج!P57</f>
        <v>#NUM!</v>
      </c>
      <c r="N59" s="314" t="e">
        <f>المبرمج!P56</f>
        <v>#NUM!</v>
      </c>
      <c r="O59" s="315"/>
      <c r="P59" s="239"/>
    </row>
    <row r="60" spans="1:16" ht="15" thickBot="1">
      <c r="A60" s="239"/>
      <c r="P60" s="239"/>
    </row>
    <row r="61" spans="1:16" ht="18">
      <c r="A61" s="239"/>
      <c r="B61" s="269">
        <v>9</v>
      </c>
      <c r="C61" s="269"/>
      <c r="D61" s="269"/>
      <c r="E61" s="269"/>
      <c r="F61" s="269"/>
      <c r="G61" s="270"/>
      <c r="H61" s="271"/>
      <c r="I61" s="272"/>
      <c r="J61" s="273">
        <v>10</v>
      </c>
      <c r="K61" s="274"/>
      <c r="L61" s="274"/>
      <c r="M61" s="274"/>
      <c r="N61" s="274"/>
      <c r="O61" s="274"/>
      <c r="P61" s="239"/>
    </row>
    <row r="62" spans="1:16" ht="18">
      <c r="A62" s="239"/>
      <c r="B62" s="275" t="s">
        <v>2</v>
      </c>
      <c r="C62" s="328"/>
      <c r="D62" s="329"/>
      <c r="E62" s="329"/>
      <c r="F62" s="330"/>
      <c r="G62" s="276"/>
      <c r="H62" s="277"/>
      <c r="J62" s="278" t="s">
        <v>2</v>
      </c>
      <c r="K62" s="328"/>
      <c r="L62" s="329"/>
      <c r="M62" s="329"/>
      <c r="N62" s="330"/>
      <c r="O62" s="279"/>
      <c r="P62" s="239"/>
    </row>
    <row r="63" spans="1:16" ht="18">
      <c r="A63" s="239"/>
      <c r="B63" s="275"/>
      <c r="C63" s="280"/>
      <c r="D63" s="281" t="s">
        <v>4</v>
      </c>
      <c r="E63" s="281" t="s">
        <v>5</v>
      </c>
      <c r="F63" s="281" t="s">
        <v>6</v>
      </c>
      <c r="G63" s="282"/>
      <c r="H63" s="283"/>
      <c r="J63" s="278"/>
      <c r="K63" s="284"/>
      <c r="L63" s="285" t="s">
        <v>4</v>
      </c>
      <c r="M63" s="285" t="s">
        <v>5</v>
      </c>
      <c r="N63" s="285" t="s">
        <v>6</v>
      </c>
      <c r="O63" s="284"/>
      <c r="P63" s="239"/>
    </row>
    <row r="64" spans="1:16" ht="18">
      <c r="A64" s="239"/>
      <c r="B64" s="337" t="s">
        <v>0</v>
      </c>
      <c r="C64" s="346"/>
      <c r="D64" s="286"/>
      <c r="E64" s="286"/>
      <c r="F64" s="286"/>
      <c r="G64" s="282"/>
      <c r="H64" s="283"/>
      <c r="J64" s="347" t="s">
        <v>0</v>
      </c>
      <c r="K64" s="348"/>
      <c r="L64" s="286"/>
      <c r="M64" s="286"/>
      <c r="N64" s="286"/>
      <c r="O64" s="284"/>
      <c r="P64" s="239"/>
    </row>
    <row r="65" spans="1:16" ht="18">
      <c r="A65" s="239"/>
      <c r="B65" s="337" t="s">
        <v>3</v>
      </c>
      <c r="C65" s="337"/>
      <c r="D65" s="287" t="s">
        <v>4</v>
      </c>
      <c r="E65" s="287" t="s">
        <v>5</v>
      </c>
      <c r="F65" s="287" t="s">
        <v>6</v>
      </c>
      <c r="G65" s="282"/>
      <c r="H65" s="283"/>
      <c r="J65" s="338" t="s">
        <v>3</v>
      </c>
      <c r="K65" s="339"/>
      <c r="L65" s="288" t="s">
        <v>4</v>
      </c>
      <c r="M65" s="288" t="s">
        <v>5</v>
      </c>
      <c r="N65" s="288" t="s">
        <v>6</v>
      </c>
      <c r="O65" s="284"/>
      <c r="P65" s="239"/>
    </row>
    <row r="66" spans="1:16" ht="18">
      <c r="A66" s="239"/>
      <c r="B66" s="340" t="s">
        <v>9</v>
      </c>
      <c r="C66" s="340"/>
      <c r="D66" s="289">
        <f>المبرمج!F67</f>
        <v>12</v>
      </c>
      <c r="E66" s="289">
        <f>المبرمج!G67</f>
        <v>5</v>
      </c>
      <c r="F66" s="289">
        <f>المبرمج!H67</f>
        <v>2014</v>
      </c>
      <c r="G66" s="282"/>
      <c r="H66" s="283"/>
      <c r="J66" s="341" t="s">
        <v>9</v>
      </c>
      <c r="K66" s="342"/>
      <c r="L66" s="290">
        <f>المبرمج!N67</f>
        <v>12</v>
      </c>
      <c r="M66" s="290">
        <f>المبرمج!O67</f>
        <v>5</v>
      </c>
      <c r="N66" s="290">
        <f>المبرمج!P67</f>
        <v>2014</v>
      </c>
      <c r="O66" s="284"/>
      <c r="P66" s="239"/>
    </row>
    <row r="67" spans="1:16" ht="18.75" thickBot="1">
      <c r="A67" s="239"/>
      <c r="B67" s="343" t="s">
        <v>10</v>
      </c>
      <c r="C67" s="343"/>
      <c r="D67" s="291" t="e">
        <f>المبرمج!H66</f>
        <v>#NUM!</v>
      </c>
      <c r="E67" s="291" t="e">
        <f>المبرمج!H65</f>
        <v>#NUM!</v>
      </c>
      <c r="F67" s="291" t="e">
        <f>المبرمج!H64</f>
        <v>#NUM!</v>
      </c>
      <c r="G67" s="292"/>
      <c r="H67" s="283"/>
      <c r="J67" s="344" t="s">
        <v>10</v>
      </c>
      <c r="K67" s="345"/>
      <c r="L67" s="293" t="e">
        <f>المبرمج!P66</f>
        <v>#NUM!</v>
      </c>
      <c r="M67" s="293" t="e">
        <f>المبرمج!P65</f>
        <v>#NUM!</v>
      </c>
      <c r="N67" s="293" t="e">
        <f>المبرمج!P64</f>
        <v>#NUM!</v>
      </c>
      <c r="O67" s="294"/>
      <c r="P67" s="239"/>
    </row>
    <row r="68" spans="1:16" ht="15" thickBot="1">
      <c r="A68" s="239"/>
      <c r="P68" s="239"/>
    </row>
    <row r="69" spans="1:16" ht="18">
      <c r="A69" s="239"/>
      <c r="B69" s="295">
        <v>11</v>
      </c>
      <c r="C69" s="295"/>
      <c r="D69" s="295"/>
      <c r="E69" s="295"/>
      <c r="F69" s="295"/>
      <c r="G69" s="296"/>
      <c r="H69" s="271"/>
      <c r="I69" s="272"/>
      <c r="J69" s="297">
        <v>12</v>
      </c>
      <c r="K69" s="298"/>
      <c r="L69" s="298"/>
      <c r="M69" s="298"/>
      <c r="N69" s="298"/>
      <c r="O69" s="298"/>
      <c r="P69" s="239"/>
    </row>
    <row r="70" spans="1:16" ht="18">
      <c r="A70" s="239"/>
      <c r="B70" s="299" t="s">
        <v>2</v>
      </c>
      <c r="C70" s="328"/>
      <c r="D70" s="329"/>
      <c r="E70" s="329"/>
      <c r="F70" s="330"/>
      <c r="G70" s="300"/>
      <c r="H70" s="277"/>
      <c r="J70" s="301" t="s">
        <v>2</v>
      </c>
      <c r="K70" s="328"/>
      <c r="L70" s="329"/>
      <c r="M70" s="329"/>
      <c r="N70" s="330"/>
      <c r="O70" s="302"/>
      <c r="P70" s="239"/>
    </row>
    <row r="71" spans="1:16" ht="18">
      <c r="A71" s="239"/>
      <c r="B71" s="299"/>
      <c r="C71" s="303"/>
      <c r="D71" s="304" t="s">
        <v>4</v>
      </c>
      <c r="E71" s="304" t="s">
        <v>5</v>
      </c>
      <c r="F71" s="304" t="s">
        <v>6</v>
      </c>
      <c r="G71" s="305"/>
      <c r="H71" s="283"/>
      <c r="J71" s="301"/>
      <c r="K71" s="306"/>
      <c r="L71" s="307" t="s">
        <v>4</v>
      </c>
      <c r="M71" s="307" t="s">
        <v>5</v>
      </c>
      <c r="N71" s="307" t="s">
        <v>6</v>
      </c>
      <c r="O71" s="306"/>
      <c r="P71" s="239"/>
    </row>
    <row r="72" spans="1:16" ht="18">
      <c r="A72" s="239"/>
      <c r="B72" s="331" t="s">
        <v>0</v>
      </c>
      <c r="C72" s="332"/>
      <c r="D72" s="286"/>
      <c r="E72" s="286"/>
      <c r="F72" s="286"/>
      <c r="G72" s="305"/>
      <c r="H72" s="283"/>
      <c r="J72" s="333" t="s">
        <v>0</v>
      </c>
      <c r="K72" s="334"/>
      <c r="L72" s="286"/>
      <c r="M72" s="286"/>
      <c r="N72" s="286"/>
      <c r="O72" s="306"/>
      <c r="P72" s="239"/>
    </row>
    <row r="73" spans="1:16" ht="18">
      <c r="A73" s="239"/>
      <c r="B73" s="331" t="s">
        <v>3</v>
      </c>
      <c r="C73" s="335"/>
      <c r="D73" s="308" t="s">
        <v>4</v>
      </c>
      <c r="E73" s="308" t="s">
        <v>5</v>
      </c>
      <c r="F73" s="308" t="s">
        <v>6</v>
      </c>
      <c r="G73" s="305"/>
      <c r="H73" s="283"/>
      <c r="J73" s="333" t="s">
        <v>3</v>
      </c>
      <c r="K73" s="336"/>
      <c r="L73" s="309" t="s">
        <v>4</v>
      </c>
      <c r="M73" s="309" t="s">
        <v>5</v>
      </c>
      <c r="N73" s="309" t="s">
        <v>6</v>
      </c>
      <c r="O73" s="306"/>
      <c r="P73" s="239"/>
    </row>
    <row r="74" spans="1:16" ht="18">
      <c r="A74" s="239"/>
      <c r="B74" s="320" t="s">
        <v>9</v>
      </c>
      <c r="C74" s="321"/>
      <c r="D74" s="310">
        <f>المبرمج!F75</f>
        <v>12</v>
      </c>
      <c r="E74" s="310">
        <f>المبرمج!G75</f>
        <v>5</v>
      </c>
      <c r="F74" s="310">
        <f>المبرمج!H75</f>
        <v>2014</v>
      </c>
      <c r="G74" s="305"/>
      <c r="H74" s="283"/>
      <c r="J74" s="322" t="s">
        <v>9</v>
      </c>
      <c r="K74" s="323"/>
      <c r="L74" s="311">
        <f>المبرمج!N75</f>
        <v>12</v>
      </c>
      <c r="M74" s="311">
        <f>المبرمج!O75</f>
        <v>5</v>
      </c>
      <c r="N74" s="311">
        <f>المبرمج!P75</f>
        <v>2014</v>
      </c>
      <c r="O74" s="306"/>
      <c r="P74" s="239"/>
    </row>
    <row r="75" spans="1:16" ht="18.75" thickBot="1">
      <c r="A75" s="239"/>
      <c r="B75" s="324" t="s">
        <v>10</v>
      </c>
      <c r="C75" s="325"/>
      <c r="D75" s="312" t="e">
        <f>المبرمج!H74</f>
        <v>#NUM!</v>
      </c>
      <c r="E75" s="312" t="e">
        <f>المبرمج!H73</f>
        <v>#NUM!</v>
      </c>
      <c r="F75" s="312" t="e">
        <f>المبرمج!H72</f>
        <v>#NUM!</v>
      </c>
      <c r="G75" s="313"/>
      <c r="H75" s="283"/>
      <c r="J75" s="326" t="s">
        <v>10</v>
      </c>
      <c r="K75" s="327"/>
      <c r="L75" s="314" t="e">
        <f>المبرمج!P74</f>
        <v>#NUM!</v>
      </c>
      <c r="M75" s="314" t="e">
        <f>المبرمج!P73</f>
        <v>#NUM!</v>
      </c>
      <c r="N75" s="314" t="e">
        <f>المبرمج!P72</f>
        <v>#NUM!</v>
      </c>
      <c r="O75" s="315"/>
      <c r="P75" s="239"/>
    </row>
    <row r="76" spans="1:16" ht="15" thickBot="1">
      <c r="A76" s="239"/>
      <c r="P76" s="239"/>
    </row>
    <row r="77" spans="1:16" ht="18">
      <c r="A77" s="239"/>
      <c r="B77" s="269">
        <v>13</v>
      </c>
      <c r="C77" s="269"/>
      <c r="D77" s="269"/>
      <c r="E77" s="269"/>
      <c r="F77" s="269"/>
      <c r="G77" s="270"/>
      <c r="H77" s="271"/>
      <c r="I77" s="272"/>
      <c r="J77" s="273">
        <v>14</v>
      </c>
      <c r="K77" s="274"/>
      <c r="L77" s="274"/>
      <c r="M77" s="274"/>
      <c r="N77" s="274"/>
      <c r="O77" s="274"/>
      <c r="P77" s="239"/>
    </row>
    <row r="78" spans="1:16" ht="18">
      <c r="A78" s="239"/>
      <c r="B78" s="275" t="s">
        <v>2</v>
      </c>
      <c r="C78" s="328"/>
      <c r="D78" s="329"/>
      <c r="E78" s="329"/>
      <c r="F78" s="330"/>
      <c r="G78" s="276"/>
      <c r="H78" s="277"/>
      <c r="J78" s="278" t="s">
        <v>2</v>
      </c>
      <c r="K78" s="328"/>
      <c r="L78" s="329"/>
      <c r="M78" s="329"/>
      <c r="N78" s="330"/>
      <c r="O78" s="279"/>
      <c r="P78" s="239"/>
    </row>
    <row r="79" spans="1:16" ht="18">
      <c r="A79" s="239"/>
      <c r="B79" s="275"/>
      <c r="C79" s="280"/>
      <c r="D79" s="281" t="s">
        <v>4</v>
      </c>
      <c r="E79" s="281" t="s">
        <v>5</v>
      </c>
      <c r="F79" s="281" t="s">
        <v>6</v>
      </c>
      <c r="G79" s="282"/>
      <c r="H79" s="283"/>
      <c r="J79" s="278"/>
      <c r="K79" s="284"/>
      <c r="L79" s="285" t="s">
        <v>4</v>
      </c>
      <c r="M79" s="285" t="s">
        <v>5</v>
      </c>
      <c r="N79" s="285" t="s">
        <v>6</v>
      </c>
      <c r="O79" s="284"/>
      <c r="P79" s="239"/>
    </row>
    <row r="80" spans="1:16" ht="18">
      <c r="A80" s="239"/>
      <c r="B80" s="337" t="s">
        <v>0</v>
      </c>
      <c r="C80" s="346"/>
      <c r="D80" s="286"/>
      <c r="E80" s="286"/>
      <c r="F80" s="286"/>
      <c r="G80" s="282"/>
      <c r="H80" s="283"/>
      <c r="J80" s="347" t="s">
        <v>0</v>
      </c>
      <c r="K80" s="348"/>
      <c r="L80" s="286"/>
      <c r="M80" s="286"/>
      <c r="N80" s="286"/>
      <c r="O80" s="284"/>
      <c r="P80" s="239"/>
    </row>
    <row r="81" spans="1:16" ht="18">
      <c r="A81" s="239"/>
      <c r="B81" s="337" t="s">
        <v>3</v>
      </c>
      <c r="C81" s="337"/>
      <c r="D81" s="287" t="s">
        <v>4</v>
      </c>
      <c r="E81" s="287" t="s">
        <v>5</v>
      </c>
      <c r="F81" s="287" t="s">
        <v>6</v>
      </c>
      <c r="G81" s="282"/>
      <c r="H81" s="283"/>
      <c r="J81" s="338" t="s">
        <v>3</v>
      </c>
      <c r="K81" s="339"/>
      <c r="L81" s="288" t="s">
        <v>4</v>
      </c>
      <c r="M81" s="288" t="s">
        <v>5</v>
      </c>
      <c r="N81" s="288" t="s">
        <v>6</v>
      </c>
      <c r="O81" s="284"/>
      <c r="P81" s="239"/>
    </row>
    <row r="82" spans="1:16" ht="18">
      <c r="A82" s="239"/>
      <c r="B82" s="340" t="s">
        <v>9</v>
      </c>
      <c r="C82" s="340"/>
      <c r="D82" s="289">
        <f>المبرمج!F83</f>
        <v>12</v>
      </c>
      <c r="E82" s="289">
        <f>المبرمج!G83</f>
        <v>5</v>
      </c>
      <c r="F82" s="289">
        <f>المبرمج!H83</f>
        <v>2014</v>
      </c>
      <c r="G82" s="282"/>
      <c r="H82" s="283"/>
      <c r="J82" s="341" t="s">
        <v>9</v>
      </c>
      <c r="K82" s="342"/>
      <c r="L82" s="290">
        <f>المبرمج!N83</f>
        <v>12</v>
      </c>
      <c r="M82" s="290">
        <f>المبرمج!O83</f>
        <v>5</v>
      </c>
      <c r="N82" s="290">
        <f>المبرمج!P83</f>
        <v>2014</v>
      </c>
      <c r="O82" s="284"/>
      <c r="P82" s="239"/>
    </row>
    <row r="83" spans="1:16" ht="18.75" thickBot="1">
      <c r="A83" s="239"/>
      <c r="B83" s="343" t="s">
        <v>10</v>
      </c>
      <c r="C83" s="343"/>
      <c r="D83" s="291" t="e">
        <f>المبرمج!H82</f>
        <v>#NUM!</v>
      </c>
      <c r="E83" s="291" t="e">
        <f>المبرمج!H81</f>
        <v>#NUM!</v>
      </c>
      <c r="F83" s="291" t="e">
        <f>المبرمج!H80</f>
        <v>#NUM!</v>
      </c>
      <c r="G83" s="292"/>
      <c r="H83" s="283"/>
      <c r="J83" s="344" t="s">
        <v>10</v>
      </c>
      <c r="K83" s="345"/>
      <c r="L83" s="293" t="e">
        <f>المبرمج!P82</f>
        <v>#NUM!</v>
      </c>
      <c r="M83" s="293" t="e">
        <f>المبرمج!P81</f>
        <v>#NUM!</v>
      </c>
      <c r="N83" s="293" t="e">
        <f>المبرمج!P80</f>
        <v>#NUM!</v>
      </c>
      <c r="O83" s="294"/>
      <c r="P83" s="239"/>
    </row>
    <row r="84" spans="1:16" ht="15" thickBot="1">
      <c r="A84" s="239"/>
      <c r="P84" s="239"/>
    </row>
    <row r="85" spans="1:16" ht="18">
      <c r="A85" s="239"/>
      <c r="B85" s="295">
        <v>15</v>
      </c>
      <c r="C85" s="295"/>
      <c r="D85" s="295"/>
      <c r="E85" s="295"/>
      <c r="F85" s="295"/>
      <c r="G85" s="296"/>
      <c r="H85" s="271"/>
      <c r="I85" s="272"/>
      <c r="J85" s="297">
        <v>16</v>
      </c>
      <c r="K85" s="298"/>
      <c r="L85" s="298"/>
      <c r="M85" s="298"/>
      <c r="N85" s="298"/>
      <c r="O85" s="298"/>
      <c r="P85" s="239"/>
    </row>
    <row r="86" spans="1:16" ht="18">
      <c r="A86" s="239"/>
      <c r="B86" s="299" t="s">
        <v>2</v>
      </c>
      <c r="C86" s="328"/>
      <c r="D86" s="329"/>
      <c r="E86" s="329"/>
      <c r="F86" s="330"/>
      <c r="G86" s="300"/>
      <c r="H86" s="277"/>
      <c r="J86" s="301" t="s">
        <v>2</v>
      </c>
      <c r="K86" s="328"/>
      <c r="L86" s="329"/>
      <c r="M86" s="329"/>
      <c r="N86" s="330"/>
      <c r="O86" s="302"/>
      <c r="P86" s="239"/>
    </row>
    <row r="87" spans="1:16" ht="18">
      <c r="A87" s="239"/>
      <c r="B87" s="299"/>
      <c r="C87" s="303"/>
      <c r="D87" s="304" t="s">
        <v>4</v>
      </c>
      <c r="E87" s="304" t="s">
        <v>5</v>
      </c>
      <c r="F87" s="304" t="s">
        <v>6</v>
      </c>
      <c r="G87" s="305"/>
      <c r="H87" s="283"/>
      <c r="J87" s="301"/>
      <c r="K87" s="306"/>
      <c r="L87" s="307" t="s">
        <v>4</v>
      </c>
      <c r="M87" s="307" t="s">
        <v>5</v>
      </c>
      <c r="N87" s="307" t="s">
        <v>6</v>
      </c>
      <c r="O87" s="306"/>
      <c r="P87" s="239"/>
    </row>
    <row r="88" spans="1:16" ht="18">
      <c r="A88" s="239"/>
      <c r="B88" s="331" t="s">
        <v>0</v>
      </c>
      <c r="C88" s="332"/>
      <c r="D88" s="286"/>
      <c r="E88" s="286"/>
      <c r="F88" s="286"/>
      <c r="G88" s="305"/>
      <c r="H88" s="283"/>
      <c r="J88" s="333" t="s">
        <v>0</v>
      </c>
      <c r="K88" s="334"/>
      <c r="L88" s="286"/>
      <c r="M88" s="286"/>
      <c r="N88" s="286"/>
      <c r="O88" s="306"/>
      <c r="P88" s="239"/>
    </row>
    <row r="89" spans="1:16" ht="18">
      <c r="A89" s="239"/>
      <c r="B89" s="331" t="s">
        <v>3</v>
      </c>
      <c r="C89" s="335"/>
      <c r="D89" s="308" t="s">
        <v>4</v>
      </c>
      <c r="E89" s="308" t="s">
        <v>5</v>
      </c>
      <c r="F89" s="308" t="s">
        <v>6</v>
      </c>
      <c r="G89" s="305"/>
      <c r="H89" s="283"/>
      <c r="J89" s="333" t="s">
        <v>3</v>
      </c>
      <c r="K89" s="336"/>
      <c r="L89" s="309" t="s">
        <v>4</v>
      </c>
      <c r="M89" s="309" t="s">
        <v>5</v>
      </c>
      <c r="N89" s="309" t="s">
        <v>6</v>
      </c>
      <c r="O89" s="306"/>
      <c r="P89" s="239"/>
    </row>
    <row r="90" spans="1:16" ht="18">
      <c r="A90" s="239"/>
      <c r="B90" s="320" t="s">
        <v>9</v>
      </c>
      <c r="C90" s="321"/>
      <c r="D90" s="310">
        <f>المبرمج!F91</f>
        <v>12</v>
      </c>
      <c r="E90" s="310">
        <f>المبرمج!G91</f>
        <v>5</v>
      </c>
      <c r="F90" s="310">
        <f>المبرمج!H91</f>
        <v>2014</v>
      </c>
      <c r="G90" s="305"/>
      <c r="H90" s="283"/>
      <c r="J90" s="322" t="s">
        <v>9</v>
      </c>
      <c r="K90" s="323"/>
      <c r="L90" s="311">
        <f>المبرمج!N91</f>
        <v>12</v>
      </c>
      <c r="M90" s="311">
        <f>المبرمج!O91</f>
        <v>5</v>
      </c>
      <c r="N90" s="311">
        <f>المبرمج!P91</f>
        <v>2014</v>
      </c>
      <c r="O90" s="306"/>
      <c r="P90" s="239"/>
    </row>
    <row r="91" spans="1:16" ht="18.75" thickBot="1">
      <c r="A91" s="239"/>
      <c r="B91" s="324" t="s">
        <v>10</v>
      </c>
      <c r="C91" s="325"/>
      <c r="D91" s="312" t="e">
        <f>المبرمج!H90</f>
        <v>#NUM!</v>
      </c>
      <c r="E91" s="312" t="e">
        <f>المبرمج!H89</f>
        <v>#NUM!</v>
      </c>
      <c r="F91" s="312" t="e">
        <f>المبرمج!H88</f>
        <v>#NUM!</v>
      </c>
      <c r="G91" s="313"/>
      <c r="H91" s="283"/>
      <c r="J91" s="326" t="s">
        <v>10</v>
      </c>
      <c r="K91" s="327"/>
      <c r="L91" s="314" t="e">
        <f>المبرمج!P90</f>
        <v>#NUM!</v>
      </c>
      <c r="M91" s="314" t="e">
        <f>المبرمج!P89</f>
        <v>#NUM!</v>
      </c>
      <c r="N91" s="314" t="e">
        <f>المبرمج!P88</f>
        <v>#NUM!</v>
      </c>
      <c r="O91" s="315"/>
      <c r="P91" s="239"/>
    </row>
    <row r="92" spans="1:16" ht="15" thickBot="1">
      <c r="A92" s="239"/>
      <c r="P92" s="239"/>
    </row>
    <row r="93" spans="1:16" ht="18">
      <c r="A93" s="239"/>
      <c r="B93" s="269">
        <v>17</v>
      </c>
      <c r="C93" s="269"/>
      <c r="D93" s="269"/>
      <c r="E93" s="269"/>
      <c r="F93" s="269"/>
      <c r="G93" s="270"/>
      <c r="H93" s="271"/>
      <c r="I93" s="272"/>
      <c r="J93" s="273">
        <v>18</v>
      </c>
      <c r="K93" s="274"/>
      <c r="L93" s="274"/>
      <c r="M93" s="274"/>
      <c r="N93" s="274"/>
      <c r="O93" s="274"/>
      <c r="P93" s="239"/>
    </row>
    <row r="94" spans="1:16" ht="18">
      <c r="A94" s="239"/>
      <c r="B94" s="275" t="s">
        <v>2</v>
      </c>
      <c r="C94" s="328"/>
      <c r="D94" s="329"/>
      <c r="E94" s="329"/>
      <c r="F94" s="330"/>
      <c r="G94" s="276"/>
      <c r="H94" s="277"/>
      <c r="J94" s="278" t="s">
        <v>2</v>
      </c>
      <c r="K94" s="328"/>
      <c r="L94" s="329"/>
      <c r="M94" s="329"/>
      <c r="N94" s="330"/>
      <c r="O94" s="279"/>
      <c r="P94" s="239"/>
    </row>
    <row r="95" spans="1:16" ht="18">
      <c r="A95" s="239"/>
      <c r="B95" s="275"/>
      <c r="C95" s="280"/>
      <c r="D95" s="281" t="s">
        <v>4</v>
      </c>
      <c r="E95" s="281" t="s">
        <v>5</v>
      </c>
      <c r="F95" s="281" t="s">
        <v>6</v>
      </c>
      <c r="G95" s="282"/>
      <c r="H95" s="283"/>
      <c r="J95" s="278"/>
      <c r="K95" s="284"/>
      <c r="L95" s="285" t="s">
        <v>4</v>
      </c>
      <c r="M95" s="285" t="s">
        <v>5</v>
      </c>
      <c r="N95" s="285" t="s">
        <v>6</v>
      </c>
      <c r="O95" s="284"/>
      <c r="P95" s="239"/>
    </row>
    <row r="96" spans="1:16" ht="18">
      <c r="A96" s="239"/>
      <c r="B96" s="337" t="s">
        <v>0</v>
      </c>
      <c r="C96" s="346"/>
      <c r="D96" s="286"/>
      <c r="E96" s="286"/>
      <c r="F96" s="286"/>
      <c r="G96" s="282"/>
      <c r="H96" s="283"/>
      <c r="J96" s="347" t="s">
        <v>0</v>
      </c>
      <c r="K96" s="348"/>
      <c r="L96" s="286"/>
      <c r="M96" s="286"/>
      <c r="N96" s="286"/>
      <c r="O96" s="284"/>
      <c r="P96" s="239"/>
    </row>
    <row r="97" spans="1:16" ht="18">
      <c r="A97" s="239"/>
      <c r="B97" s="337" t="s">
        <v>3</v>
      </c>
      <c r="C97" s="337"/>
      <c r="D97" s="287" t="s">
        <v>4</v>
      </c>
      <c r="E97" s="287" t="s">
        <v>5</v>
      </c>
      <c r="F97" s="287" t="s">
        <v>6</v>
      </c>
      <c r="G97" s="282"/>
      <c r="H97" s="283"/>
      <c r="J97" s="338" t="s">
        <v>3</v>
      </c>
      <c r="K97" s="339"/>
      <c r="L97" s="288" t="s">
        <v>4</v>
      </c>
      <c r="M97" s="288" t="s">
        <v>5</v>
      </c>
      <c r="N97" s="288" t="s">
        <v>6</v>
      </c>
      <c r="O97" s="284"/>
      <c r="P97" s="239"/>
    </row>
    <row r="98" spans="1:16" ht="18">
      <c r="A98" s="239"/>
      <c r="B98" s="340" t="s">
        <v>9</v>
      </c>
      <c r="C98" s="340"/>
      <c r="D98" s="289">
        <f>المبرمج!F99</f>
        <v>12</v>
      </c>
      <c r="E98" s="289">
        <f>المبرمج!G99</f>
        <v>5</v>
      </c>
      <c r="F98" s="289">
        <f>المبرمج!H99</f>
        <v>2014</v>
      </c>
      <c r="G98" s="282"/>
      <c r="H98" s="283"/>
      <c r="J98" s="341" t="s">
        <v>9</v>
      </c>
      <c r="K98" s="342"/>
      <c r="L98" s="290">
        <f>المبرمج!N99</f>
        <v>12</v>
      </c>
      <c r="M98" s="290">
        <f>المبرمج!O99</f>
        <v>5</v>
      </c>
      <c r="N98" s="290">
        <f>المبرمج!P99</f>
        <v>2014</v>
      </c>
      <c r="O98" s="284"/>
      <c r="P98" s="239"/>
    </row>
    <row r="99" spans="1:16" ht="18.75" thickBot="1">
      <c r="A99" s="316"/>
      <c r="B99" s="343" t="s">
        <v>10</v>
      </c>
      <c r="C99" s="343"/>
      <c r="D99" s="291" t="e">
        <f>المبرمج!H98</f>
        <v>#NUM!</v>
      </c>
      <c r="E99" s="291" t="e">
        <f>المبرمج!H97</f>
        <v>#NUM!</v>
      </c>
      <c r="F99" s="291" t="e">
        <f>المبرمج!H96</f>
        <v>#NUM!</v>
      </c>
      <c r="G99" s="292"/>
      <c r="H99" s="283"/>
      <c r="J99" s="344" t="s">
        <v>10</v>
      </c>
      <c r="K99" s="345"/>
      <c r="L99" s="293" t="e">
        <f>المبرمج!P98</f>
        <v>#NUM!</v>
      </c>
      <c r="M99" s="293" t="e">
        <f>المبرمج!P97</f>
        <v>#NUM!</v>
      </c>
      <c r="N99" s="293" t="e">
        <f>المبرمج!P96</f>
        <v>#NUM!</v>
      </c>
      <c r="O99" s="294"/>
      <c r="P99" s="239"/>
    </row>
    <row r="100" spans="1:16" ht="15" thickBot="1">
      <c r="A100" s="316"/>
      <c r="P100" s="239"/>
    </row>
    <row r="101" spans="1:16" ht="18">
      <c r="A101" s="316"/>
      <c r="B101" s="295">
        <v>19</v>
      </c>
      <c r="C101" s="295"/>
      <c r="D101" s="295"/>
      <c r="E101" s="295"/>
      <c r="F101" s="295"/>
      <c r="G101" s="296"/>
      <c r="H101" s="271"/>
      <c r="I101" s="272"/>
      <c r="J101" s="297">
        <v>20</v>
      </c>
      <c r="K101" s="298"/>
      <c r="L101" s="298"/>
      <c r="M101" s="298"/>
      <c r="N101" s="298"/>
      <c r="O101" s="298"/>
      <c r="P101" s="316"/>
    </row>
    <row r="102" spans="1:16" ht="18">
      <c r="A102" s="316"/>
      <c r="B102" s="299" t="s">
        <v>2</v>
      </c>
      <c r="C102" s="328"/>
      <c r="D102" s="329"/>
      <c r="E102" s="329"/>
      <c r="F102" s="330"/>
      <c r="G102" s="300"/>
      <c r="H102" s="277"/>
      <c r="J102" s="301" t="s">
        <v>2</v>
      </c>
      <c r="K102" s="328"/>
      <c r="L102" s="329"/>
      <c r="M102" s="329"/>
      <c r="N102" s="330"/>
      <c r="O102" s="302"/>
      <c r="P102" s="316"/>
    </row>
    <row r="103" spans="1:16" ht="18">
      <c r="A103" s="316"/>
      <c r="B103" s="299"/>
      <c r="C103" s="303"/>
      <c r="D103" s="304" t="s">
        <v>4</v>
      </c>
      <c r="E103" s="304" t="s">
        <v>5</v>
      </c>
      <c r="F103" s="304" t="s">
        <v>6</v>
      </c>
      <c r="G103" s="305"/>
      <c r="H103" s="283"/>
      <c r="J103" s="301"/>
      <c r="K103" s="306"/>
      <c r="L103" s="307" t="s">
        <v>4</v>
      </c>
      <c r="M103" s="307" t="s">
        <v>5</v>
      </c>
      <c r="N103" s="307" t="s">
        <v>6</v>
      </c>
      <c r="O103" s="306"/>
      <c r="P103" s="316"/>
    </row>
    <row r="104" spans="1:16" ht="18">
      <c r="A104" s="316"/>
      <c r="B104" s="331" t="s">
        <v>0</v>
      </c>
      <c r="C104" s="332"/>
      <c r="D104" s="286"/>
      <c r="E104" s="286"/>
      <c r="F104" s="286"/>
      <c r="G104" s="305"/>
      <c r="H104" s="283"/>
      <c r="J104" s="333" t="s">
        <v>0</v>
      </c>
      <c r="K104" s="334"/>
      <c r="L104" s="286"/>
      <c r="M104" s="286"/>
      <c r="N104" s="286"/>
      <c r="O104" s="306"/>
      <c r="P104" s="316"/>
    </row>
    <row r="105" spans="1:16" ht="18">
      <c r="A105" s="316"/>
      <c r="B105" s="331" t="s">
        <v>3</v>
      </c>
      <c r="C105" s="335"/>
      <c r="D105" s="308" t="s">
        <v>4</v>
      </c>
      <c r="E105" s="308" t="s">
        <v>5</v>
      </c>
      <c r="F105" s="308" t="s">
        <v>6</v>
      </c>
      <c r="G105" s="305"/>
      <c r="H105" s="283"/>
      <c r="J105" s="333" t="s">
        <v>3</v>
      </c>
      <c r="K105" s="336"/>
      <c r="L105" s="309" t="s">
        <v>4</v>
      </c>
      <c r="M105" s="309" t="s">
        <v>5</v>
      </c>
      <c r="N105" s="309" t="s">
        <v>6</v>
      </c>
      <c r="O105" s="306"/>
      <c r="P105" s="316"/>
    </row>
    <row r="106" spans="1:16" ht="18">
      <c r="A106" s="316"/>
      <c r="B106" s="320" t="s">
        <v>9</v>
      </c>
      <c r="C106" s="321"/>
      <c r="D106" s="310">
        <f>المبرمج!F107</f>
        <v>12</v>
      </c>
      <c r="E106" s="310">
        <f>المبرمج!G107</f>
        <v>5</v>
      </c>
      <c r="F106" s="310">
        <f>المبرمج!H107</f>
        <v>2014</v>
      </c>
      <c r="G106" s="305"/>
      <c r="H106" s="283"/>
      <c r="J106" s="322" t="s">
        <v>9</v>
      </c>
      <c r="K106" s="323"/>
      <c r="L106" s="311">
        <f>المبرمج!N107</f>
        <v>12</v>
      </c>
      <c r="M106" s="311">
        <f>المبرمج!O107</f>
        <v>5</v>
      </c>
      <c r="N106" s="311">
        <f>المبرمج!P107</f>
        <v>2014</v>
      </c>
      <c r="O106" s="306"/>
      <c r="P106" s="316"/>
    </row>
    <row r="107" spans="1:16" ht="18.75" thickBot="1">
      <c r="A107" s="316"/>
      <c r="B107" s="324" t="s">
        <v>10</v>
      </c>
      <c r="C107" s="325"/>
      <c r="D107" s="312" t="e">
        <f>المبرمج!H106</f>
        <v>#NUM!</v>
      </c>
      <c r="E107" s="312" t="e">
        <f>المبرمج!H105</f>
        <v>#NUM!</v>
      </c>
      <c r="F107" s="312" t="e">
        <f>المبرمج!H104</f>
        <v>#NUM!</v>
      </c>
      <c r="G107" s="313"/>
      <c r="H107" s="283"/>
      <c r="J107" s="326" t="s">
        <v>10</v>
      </c>
      <c r="K107" s="327"/>
      <c r="L107" s="314" t="e">
        <f>المبرمج!P106</f>
        <v>#NUM!</v>
      </c>
      <c r="M107" s="314" t="e">
        <f>المبرمج!P105</f>
        <v>#NUM!</v>
      </c>
      <c r="N107" s="314" t="e">
        <f>المبرمج!P104</f>
        <v>#NUM!</v>
      </c>
      <c r="O107" s="315"/>
      <c r="P107" s="316"/>
    </row>
    <row r="108" spans="1:16" ht="15" thickBot="1">
      <c r="A108" s="316"/>
      <c r="P108" s="316"/>
    </row>
    <row r="109" spans="1:16" ht="15.75" thickBot="1" thickTop="1">
      <c r="A109" s="317"/>
      <c r="B109" s="318"/>
      <c r="C109" s="318"/>
      <c r="D109" s="318"/>
      <c r="E109" s="318"/>
      <c r="F109" s="318"/>
      <c r="G109" s="318"/>
      <c r="H109" s="318"/>
      <c r="I109" s="318"/>
      <c r="J109" s="318"/>
      <c r="K109" s="318"/>
      <c r="L109" s="318"/>
      <c r="M109" s="318"/>
      <c r="N109" s="318"/>
      <c r="O109" s="318"/>
      <c r="P109" s="319"/>
    </row>
    <row r="110" ht="15" thickTop="1"/>
    <row r="113" spans="4:6" ht="18">
      <c r="D113" s="271"/>
      <c r="E113" s="271"/>
      <c r="F113" s="271"/>
    </row>
  </sheetData>
  <sheetProtection password="CB05" sheet="1" objects="1" scenarios="1"/>
  <protectedRanges>
    <protectedRange sqref="L40:N40" name="نطاق12"/>
    <protectedRange sqref="D40:F40" name="نطاق11"/>
    <protectedRange sqref="K38" name="نطاق10"/>
    <protectedRange sqref="C38" name="نطاق9"/>
    <protectedRange sqref="L32:N32" name="نطاق8"/>
    <protectedRange sqref="D32:F32" name="نطاق7"/>
    <protectedRange sqref="K30" name="نطاق6"/>
    <protectedRange sqref="C30" name="نطاق5"/>
    <protectedRange sqref="G22:K22" name="نطاق4"/>
    <protectedRange sqref="G12:K12" name="نطاق2"/>
    <protectedRange sqref="C46" name="نطاق13"/>
    <protectedRange sqref="K46" name="نطاق14"/>
    <protectedRange sqref="D48:F48" name="نطاق15"/>
    <protectedRange sqref="L48:N48" name="نطاق16"/>
    <protectedRange sqref="C54" name="نطاق17"/>
    <protectedRange sqref="K54" name="نطاق18"/>
    <protectedRange sqref="D56:F56" name="نطاق19"/>
    <protectedRange sqref="L56:N56" name="نطاق20"/>
    <protectedRange sqref="C62" name="نطاق21"/>
    <protectedRange sqref="K62" name="نطاق22"/>
    <protectedRange sqref="D64:F64" name="نطاق23"/>
    <protectedRange sqref="L64:N64" name="نطاق24"/>
    <protectedRange sqref="C70" name="نطاق25"/>
    <protectedRange sqref="K70" name="نطاق26"/>
    <protectedRange sqref="D72:F72" name="نطاق27"/>
    <protectedRange sqref="L72:N72" name="نطاق28"/>
    <protectedRange sqref="C78" name="نطاق29"/>
    <protectedRange sqref="K78" name="نطاق30"/>
    <protectedRange sqref="D80:F80" name="نطاق31"/>
    <protectedRange sqref="L80:N80" name="نطاق32"/>
    <protectedRange sqref="C86" name="نطاق33"/>
    <protectedRange sqref="K86" name="نطاق34"/>
    <protectedRange sqref="D88:F88" name="نطاق35"/>
    <protectedRange sqref="L88:N88" name="نطاق36"/>
    <protectedRange sqref="C94" name="نطاق37"/>
    <protectedRange sqref="K94" name="نطاق38"/>
    <protectedRange sqref="D96:F96" name="نطاق39"/>
    <protectedRange sqref="L96:N96" name="نطاق40"/>
    <protectedRange sqref="C102" name="نطاق41"/>
    <protectedRange sqref="K102" name="نطاق42"/>
    <protectedRange sqref="D104:F104" name="نطاق43"/>
    <protectedRange sqref="L104:N104" name="نطاق44"/>
  </protectedRanges>
  <mergeCells count="147">
    <mergeCell ref="G15:K15"/>
    <mergeCell ref="H4:I4"/>
    <mergeCell ref="H5:I5"/>
    <mergeCell ref="H6:I6"/>
    <mergeCell ref="H11:I11"/>
    <mergeCell ref="H17:I17"/>
    <mergeCell ref="D12:F12"/>
    <mergeCell ref="H18:I18"/>
    <mergeCell ref="C9:N9"/>
    <mergeCell ref="J11:K11"/>
    <mergeCell ref="J12:K12"/>
    <mergeCell ref="G13:K13"/>
    <mergeCell ref="J14:K14"/>
    <mergeCell ref="D15:F15"/>
    <mergeCell ref="D17:F17"/>
    <mergeCell ref="D18:F18"/>
    <mergeCell ref="N2:N5"/>
    <mergeCell ref="D2:M3"/>
    <mergeCell ref="H12:I12"/>
    <mergeCell ref="H14:I14"/>
    <mergeCell ref="J17:K17"/>
    <mergeCell ref="J18:K18"/>
    <mergeCell ref="E6:F6"/>
    <mergeCell ref="G5:G6"/>
    <mergeCell ref="K6:L6"/>
    <mergeCell ref="K4:L4"/>
    <mergeCell ref="C30:F30"/>
    <mergeCell ref="K30:N30"/>
    <mergeCell ref="H21:I21"/>
    <mergeCell ref="D21:F21"/>
    <mergeCell ref="D22:F22"/>
    <mergeCell ref="H19:I19"/>
    <mergeCell ref="D19:F19"/>
    <mergeCell ref="J22:K22"/>
    <mergeCell ref="J23:K23"/>
    <mergeCell ref="H22:I22"/>
    <mergeCell ref="E5:F5"/>
    <mergeCell ref="K5:L5"/>
    <mergeCell ref="D13:F13"/>
    <mergeCell ref="D14:F14"/>
    <mergeCell ref="C8:N8"/>
    <mergeCell ref="L14:M14"/>
    <mergeCell ref="H7:K7"/>
    <mergeCell ref="K38:N38"/>
    <mergeCell ref="B40:C40"/>
    <mergeCell ref="J40:K40"/>
    <mergeCell ref="J19:K19"/>
    <mergeCell ref="J34:K34"/>
    <mergeCell ref="B35:C35"/>
    <mergeCell ref="J35:K35"/>
    <mergeCell ref="B32:C32"/>
    <mergeCell ref="J32:K32"/>
    <mergeCell ref="J21:K21"/>
    <mergeCell ref="B41:C41"/>
    <mergeCell ref="J41:K41"/>
    <mergeCell ref="B33:C33"/>
    <mergeCell ref="J33:K33"/>
    <mergeCell ref="B34:C34"/>
    <mergeCell ref="D23:F23"/>
    <mergeCell ref="C26:N26"/>
    <mergeCell ref="H23:I23"/>
    <mergeCell ref="C27:N27"/>
    <mergeCell ref="C38:F38"/>
    <mergeCell ref="C46:F46"/>
    <mergeCell ref="K46:N46"/>
    <mergeCell ref="B48:C48"/>
    <mergeCell ref="J48:K48"/>
    <mergeCell ref="B42:C42"/>
    <mergeCell ref="J42:K42"/>
    <mergeCell ref="B43:C43"/>
    <mergeCell ref="J43:K43"/>
    <mergeCell ref="B49:C49"/>
    <mergeCell ref="J49:K49"/>
    <mergeCell ref="B50:C50"/>
    <mergeCell ref="J50:K50"/>
    <mergeCell ref="B51:C51"/>
    <mergeCell ref="J51:K51"/>
    <mergeCell ref="C54:F54"/>
    <mergeCell ref="K54:N54"/>
    <mergeCell ref="B56:C56"/>
    <mergeCell ref="J56:K56"/>
    <mergeCell ref="B57:C57"/>
    <mergeCell ref="J57:K57"/>
    <mergeCell ref="B58:C58"/>
    <mergeCell ref="J58:K58"/>
    <mergeCell ref="B59:C59"/>
    <mergeCell ref="J59:K59"/>
    <mergeCell ref="C62:F62"/>
    <mergeCell ref="K62:N62"/>
    <mergeCell ref="B64:C64"/>
    <mergeCell ref="J64:K64"/>
    <mergeCell ref="B65:C65"/>
    <mergeCell ref="J65:K65"/>
    <mergeCell ref="B66:C66"/>
    <mergeCell ref="J66:K66"/>
    <mergeCell ref="B67:C67"/>
    <mergeCell ref="J67:K67"/>
    <mergeCell ref="C70:F70"/>
    <mergeCell ref="K70:N70"/>
    <mergeCell ref="B72:C72"/>
    <mergeCell ref="J72:K72"/>
    <mergeCell ref="B73:C73"/>
    <mergeCell ref="J73:K73"/>
    <mergeCell ref="B74:C74"/>
    <mergeCell ref="J74:K74"/>
    <mergeCell ref="B75:C75"/>
    <mergeCell ref="J75:K75"/>
    <mergeCell ref="C78:F78"/>
    <mergeCell ref="K78:N78"/>
    <mergeCell ref="B80:C80"/>
    <mergeCell ref="J80:K80"/>
    <mergeCell ref="B81:C81"/>
    <mergeCell ref="J81:K81"/>
    <mergeCell ref="B82:C82"/>
    <mergeCell ref="J82:K82"/>
    <mergeCell ref="B83:C83"/>
    <mergeCell ref="J83:K83"/>
    <mergeCell ref="C86:F86"/>
    <mergeCell ref="K86:N86"/>
    <mergeCell ref="B88:C88"/>
    <mergeCell ref="J88:K88"/>
    <mergeCell ref="B89:C89"/>
    <mergeCell ref="J89:K89"/>
    <mergeCell ref="B90:C90"/>
    <mergeCell ref="J90:K90"/>
    <mergeCell ref="B91:C91"/>
    <mergeCell ref="J91:K91"/>
    <mergeCell ref="C94:F94"/>
    <mergeCell ref="K94:N94"/>
    <mergeCell ref="B96:C96"/>
    <mergeCell ref="J96:K96"/>
    <mergeCell ref="B97:C97"/>
    <mergeCell ref="J97:K97"/>
    <mergeCell ref="B98:C98"/>
    <mergeCell ref="J98:K98"/>
    <mergeCell ref="B99:C99"/>
    <mergeCell ref="J99:K99"/>
    <mergeCell ref="B106:C106"/>
    <mergeCell ref="J106:K106"/>
    <mergeCell ref="B107:C107"/>
    <mergeCell ref="J107:K107"/>
    <mergeCell ref="C102:F102"/>
    <mergeCell ref="K102:N102"/>
    <mergeCell ref="B104:C104"/>
    <mergeCell ref="J104:K104"/>
    <mergeCell ref="B105:C105"/>
    <mergeCell ref="J105:K105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05"/>
  <sheetViews>
    <sheetView rightToLeft="1" zoomScalePageLayoutView="0" workbookViewId="0" topLeftCell="A1">
      <pane xSplit="12" ySplit="21" topLeftCell="M22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A1" sqref="A1"/>
    </sheetView>
  </sheetViews>
  <sheetFormatPr defaultColWidth="8.00390625" defaultRowHeight="15"/>
  <cols>
    <col min="1" max="1" width="5.00390625" style="59" customWidth="1"/>
    <col min="2" max="2" width="3.28125" style="59" customWidth="1"/>
    <col min="3" max="11" width="8.7109375" style="59" customWidth="1"/>
    <col min="12" max="13" width="3.28125" style="59" customWidth="1"/>
    <col min="14" max="16384" width="8.00390625" style="59" customWidth="1"/>
  </cols>
  <sheetData>
    <row r="1" ht="13.5" thickBot="1"/>
    <row r="2" spans="2:12" ht="14.25" thickBot="1" thickTop="1">
      <c r="B2" s="60"/>
      <c r="C2" s="61"/>
      <c r="D2" s="62"/>
      <c r="E2" s="431" t="s">
        <v>115</v>
      </c>
      <c r="F2" s="432"/>
      <c r="G2" s="433"/>
      <c r="H2" s="432"/>
      <c r="I2" s="434"/>
      <c r="J2" s="63"/>
      <c r="K2" s="64"/>
      <c r="L2" s="65"/>
    </row>
    <row r="3" spans="2:12" ht="14.25" customHeight="1" thickBot="1" thickTop="1">
      <c r="B3" s="66"/>
      <c r="C3" s="67"/>
      <c r="D3" s="67"/>
      <c r="E3" s="68"/>
      <c r="F3" s="68"/>
      <c r="G3" s="442"/>
      <c r="H3" s="68"/>
      <c r="I3" s="68"/>
      <c r="J3" s="67"/>
      <c r="K3" s="67"/>
      <c r="L3" s="66"/>
    </row>
    <row r="4" spans="2:12" ht="14.25" customHeight="1" thickBot="1" thickTop="1">
      <c r="B4" s="66"/>
      <c r="C4" s="69"/>
      <c r="D4" s="435" t="s">
        <v>105</v>
      </c>
      <c r="E4" s="436"/>
      <c r="F4" s="69"/>
      <c r="G4" s="443"/>
      <c r="H4" s="69"/>
      <c r="I4" s="437" t="s">
        <v>106</v>
      </c>
      <c r="J4" s="438"/>
      <c r="K4" s="69"/>
      <c r="L4" s="66"/>
    </row>
    <row r="5" spans="2:12" ht="14.25" customHeight="1" thickBot="1" thickTop="1">
      <c r="B5" s="66"/>
      <c r="C5" s="67"/>
      <c r="D5" s="67"/>
      <c r="E5" s="67"/>
      <c r="F5" s="67"/>
      <c r="G5" s="444"/>
      <c r="H5" s="67"/>
      <c r="I5" s="67"/>
      <c r="J5" s="67"/>
      <c r="K5" s="67"/>
      <c r="L5" s="66"/>
    </row>
    <row r="6" spans="2:12" ht="14.25" customHeight="1" thickBot="1" thickTop="1">
      <c r="B6" s="66"/>
      <c r="C6" s="67"/>
      <c r="D6" s="71" t="s">
        <v>4</v>
      </c>
      <c r="E6" s="71">
        <f>العمر!G12</f>
        <v>14</v>
      </c>
      <c r="F6" s="72" t="s">
        <v>109</v>
      </c>
      <c r="G6" s="73" t="s">
        <v>66</v>
      </c>
      <c r="H6" s="74" t="s">
        <v>110</v>
      </c>
      <c r="I6" s="75" t="s">
        <v>4</v>
      </c>
      <c r="J6" s="75">
        <f>C146</f>
        <v>4</v>
      </c>
      <c r="K6" s="67"/>
      <c r="L6" s="66"/>
    </row>
    <row r="7" spans="2:12" ht="14.25" customHeight="1" thickBot="1" thickTop="1">
      <c r="B7" s="66"/>
      <c r="C7" s="67"/>
      <c r="D7" s="76" t="s">
        <v>5</v>
      </c>
      <c r="E7" s="76">
        <f>العمر!H12</f>
        <v>6</v>
      </c>
      <c r="F7" s="77" t="str">
        <f>N149</f>
        <v>يونيو</v>
      </c>
      <c r="G7" s="78" t="str">
        <f>N145</f>
        <v>الجمعة</v>
      </c>
      <c r="H7" s="79" t="str">
        <f>N152</f>
        <v>ربيع ثان</v>
      </c>
      <c r="I7" s="80" t="s">
        <v>5</v>
      </c>
      <c r="J7" s="80">
        <f>C147</f>
        <v>4</v>
      </c>
      <c r="K7" s="67"/>
      <c r="L7" s="66"/>
    </row>
    <row r="8" spans="2:12" ht="14.25" customHeight="1" thickBot="1" thickTop="1">
      <c r="B8" s="66"/>
      <c r="C8" s="67"/>
      <c r="D8" s="81" t="s">
        <v>6</v>
      </c>
      <c r="E8" s="81">
        <f>العمر!J12</f>
        <v>2002</v>
      </c>
      <c r="F8" s="67"/>
      <c r="G8" s="67"/>
      <c r="H8" s="67"/>
      <c r="I8" s="82" t="s">
        <v>6</v>
      </c>
      <c r="J8" s="82">
        <f>C148</f>
        <v>1423</v>
      </c>
      <c r="K8" s="67"/>
      <c r="L8" s="66"/>
    </row>
    <row r="9" spans="2:12" ht="14.25" customHeight="1" thickBot="1" thickTop="1">
      <c r="B9" s="66"/>
      <c r="C9" s="67"/>
      <c r="D9" s="67"/>
      <c r="E9" s="67"/>
      <c r="F9" s="67"/>
      <c r="G9" s="67"/>
      <c r="H9" s="67"/>
      <c r="I9" s="67"/>
      <c r="J9" s="67"/>
      <c r="K9" s="67"/>
      <c r="L9" s="66"/>
    </row>
    <row r="10" spans="2:12" ht="14.25" customHeight="1" thickBot="1" thickTop="1">
      <c r="B10" s="66"/>
      <c r="C10" s="67"/>
      <c r="D10" s="83" t="s">
        <v>111</v>
      </c>
      <c r="E10" s="84">
        <f>J144</f>
        <v>731030</v>
      </c>
      <c r="G10" s="67"/>
      <c r="H10" s="67"/>
      <c r="I10" s="85" t="s">
        <v>112</v>
      </c>
      <c r="J10" s="86">
        <f>G146</f>
        <v>504003</v>
      </c>
      <c r="K10" s="67"/>
      <c r="L10" s="66"/>
    </row>
    <row r="11" spans="2:12" ht="14.25" customHeight="1" thickBot="1" thickTop="1">
      <c r="B11" s="66"/>
      <c r="C11" s="87"/>
      <c r="D11" s="70"/>
      <c r="E11" s="88"/>
      <c r="F11" s="439" t="s">
        <v>113</v>
      </c>
      <c r="G11" s="440"/>
      <c r="H11" s="441"/>
      <c r="I11" s="87"/>
      <c r="J11" s="70"/>
      <c r="K11" s="88"/>
      <c r="L11" s="66"/>
    </row>
    <row r="12" spans="2:12" ht="14.25" customHeight="1" thickBot="1" thickTop="1">
      <c r="B12" s="66"/>
      <c r="C12" s="67"/>
      <c r="D12" s="67"/>
      <c r="E12" s="67"/>
      <c r="F12" s="424" t="s">
        <v>114</v>
      </c>
      <c r="G12" s="425"/>
      <c r="H12" s="426"/>
      <c r="I12" s="67"/>
      <c r="J12" s="67"/>
      <c r="K12" s="67"/>
      <c r="L12" s="66"/>
    </row>
    <row r="13" spans="2:12" ht="14.25" customHeight="1" thickBot="1" thickTop="1">
      <c r="B13" s="66"/>
      <c r="C13" s="69"/>
      <c r="D13" s="427" t="s">
        <v>107</v>
      </c>
      <c r="E13" s="428"/>
      <c r="F13" s="69"/>
      <c r="G13" s="69"/>
      <c r="H13" s="69"/>
      <c r="I13" s="429" t="s">
        <v>108</v>
      </c>
      <c r="J13" s="430"/>
      <c r="K13" s="69"/>
      <c r="L13" s="66"/>
    </row>
    <row r="14" spans="2:12" ht="14.25" customHeight="1" thickBot="1" thickTop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6"/>
    </row>
    <row r="15" spans="2:12" ht="14.25" customHeight="1" thickBot="1" thickTop="1">
      <c r="B15" s="66"/>
      <c r="C15" s="67"/>
      <c r="D15" s="75" t="s">
        <v>4</v>
      </c>
      <c r="E15" s="75">
        <v>14</v>
      </c>
      <c r="F15" s="72" t="s">
        <v>110</v>
      </c>
      <c r="G15" s="89" t="s">
        <v>66</v>
      </c>
      <c r="H15" s="74" t="s">
        <v>109</v>
      </c>
      <c r="I15" s="71" t="s">
        <v>4</v>
      </c>
      <c r="J15" s="71">
        <f>C186</f>
        <v>6</v>
      </c>
      <c r="K15" s="67"/>
      <c r="L15" s="66"/>
    </row>
    <row r="16" spans="2:12" ht="14.25" customHeight="1" thickBot="1" thickTop="1">
      <c r="B16" s="66"/>
      <c r="C16" s="67"/>
      <c r="D16" s="80" t="s">
        <v>5</v>
      </c>
      <c r="E16" s="80">
        <v>5</v>
      </c>
      <c r="F16" s="77" t="str">
        <f>N194</f>
        <v>جمادى أولى</v>
      </c>
      <c r="G16" s="78" t="str">
        <f>N187</f>
        <v>الثلاثاء</v>
      </c>
      <c r="H16" s="79" t="str">
        <f>N191</f>
        <v>ديسمبر</v>
      </c>
      <c r="I16" s="76" t="s">
        <v>5</v>
      </c>
      <c r="J16" s="76">
        <f>C187</f>
        <v>12</v>
      </c>
      <c r="K16" s="67"/>
      <c r="L16" s="66"/>
    </row>
    <row r="17" spans="2:12" ht="14.25" customHeight="1" thickBot="1" thickTop="1">
      <c r="B17" s="66"/>
      <c r="C17" s="67"/>
      <c r="D17" s="82" t="s">
        <v>6</v>
      </c>
      <c r="E17" s="82">
        <v>1</v>
      </c>
      <c r="F17" s="67"/>
      <c r="G17" s="67"/>
      <c r="H17" s="67"/>
      <c r="I17" s="81" t="s">
        <v>6</v>
      </c>
      <c r="J17" s="81">
        <f>C188</f>
        <v>622</v>
      </c>
      <c r="K17" s="67"/>
      <c r="L17" s="66"/>
    </row>
    <row r="18" spans="2:12" ht="14.25" customHeight="1" thickBot="1" thickTop="1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6"/>
    </row>
    <row r="19" spans="2:12" ht="14.25" customHeight="1" thickBot="1" thickTop="1">
      <c r="B19" s="66"/>
      <c r="C19" s="67"/>
      <c r="D19" s="85" t="s">
        <v>112</v>
      </c>
      <c r="E19" s="86">
        <f>I193</f>
        <v>133</v>
      </c>
      <c r="G19" s="67"/>
      <c r="H19" s="67"/>
      <c r="I19" s="83" t="s">
        <v>111</v>
      </c>
      <c r="J19" s="84">
        <f>I192</f>
        <v>227160</v>
      </c>
      <c r="K19" s="67"/>
      <c r="L19" s="66"/>
    </row>
    <row r="20" spans="2:12" ht="14.25" customHeight="1" thickBot="1" thickTop="1">
      <c r="B20" s="66"/>
      <c r="C20" s="67"/>
      <c r="D20" s="67"/>
      <c r="E20" s="67"/>
      <c r="F20" s="70"/>
      <c r="G20" s="70"/>
      <c r="H20" s="70"/>
      <c r="I20" s="70"/>
      <c r="J20" s="70"/>
      <c r="K20" s="70"/>
      <c r="L20" s="66"/>
    </row>
    <row r="21" spans="2:12" ht="14.25" thickBot="1" thickTop="1">
      <c r="B21" s="90"/>
      <c r="C21" s="64"/>
      <c r="D21" s="64"/>
      <c r="E21" s="91"/>
      <c r="F21" s="92" t="s">
        <v>150</v>
      </c>
      <c r="G21" s="93"/>
      <c r="H21" s="94"/>
      <c r="I21" s="63"/>
      <c r="J21" s="64"/>
      <c r="K21" s="64"/>
      <c r="L21" s="95"/>
    </row>
    <row r="22" ht="13.5" thickTop="1"/>
    <row r="42" ht="13.5" thickBot="1"/>
    <row r="43" spans="2:12" ht="14.25" thickBot="1" thickTop="1">
      <c r="B43" s="96" t="s">
        <v>45</v>
      </c>
      <c r="C43" s="97"/>
      <c r="D43" s="98">
        <f>B46</f>
        <v>504003</v>
      </c>
      <c r="E43" s="99" t="s">
        <v>46</v>
      </c>
      <c r="F43" s="99" t="s">
        <v>47</v>
      </c>
      <c r="G43" s="100"/>
      <c r="H43" s="99"/>
      <c r="I43" s="98">
        <f>D43-1</f>
        <v>504002</v>
      </c>
      <c r="J43" s="99" t="s">
        <v>46</v>
      </c>
      <c r="K43" s="99" t="s">
        <v>47</v>
      </c>
      <c r="L43" s="100"/>
    </row>
    <row r="44" spans="4:12" ht="13.5" thickTop="1">
      <c r="D44" s="101"/>
      <c r="E44" s="102">
        <v>354.367056</v>
      </c>
      <c r="F44" s="103">
        <f>E44/12</f>
        <v>29.530587999999998</v>
      </c>
      <c r="G44" s="104"/>
      <c r="H44" s="103"/>
      <c r="I44" s="101"/>
      <c r="J44" s="102">
        <v>354.367056</v>
      </c>
      <c r="K44" s="103">
        <f>J44/12</f>
        <v>29.530587999999998</v>
      </c>
      <c r="L44" s="104"/>
    </row>
    <row r="45" spans="2:12" ht="13.5" thickBot="1">
      <c r="B45" s="59" t="s">
        <v>44</v>
      </c>
      <c r="D45" s="101"/>
      <c r="E45" s="103" t="s">
        <v>49</v>
      </c>
      <c r="F45" s="103" t="s">
        <v>50</v>
      </c>
      <c r="G45" s="105" t="s">
        <v>54</v>
      </c>
      <c r="H45" s="103"/>
      <c r="I45" s="101"/>
      <c r="J45" s="103" t="s">
        <v>49</v>
      </c>
      <c r="K45" s="103" t="s">
        <v>50</v>
      </c>
      <c r="L45" s="105" t="s">
        <v>54</v>
      </c>
    </row>
    <row r="46" spans="2:12" ht="14.25" thickBot="1" thickTop="1">
      <c r="B46" s="106">
        <f>G145</f>
        <v>504003</v>
      </c>
      <c r="D46" s="101" t="s">
        <v>48</v>
      </c>
      <c r="E46" s="103">
        <f>D43/E44</f>
        <v>1422.2625705929054</v>
      </c>
      <c r="F46" s="103">
        <f>FLOOR(E46,1)</f>
        <v>1422</v>
      </c>
      <c r="G46" s="104">
        <f>SIGN(F46)</f>
        <v>1</v>
      </c>
      <c r="H46" s="103"/>
      <c r="I46" s="101" t="s">
        <v>48</v>
      </c>
      <c r="J46" s="103">
        <f>I43/J44</f>
        <v>1422.2597486601576</v>
      </c>
      <c r="K46" s="103">
        <f>FLOOR(J46,1)</f>
        <v>1422</v>
      </c>
      <c r="L46" s="104">
        <f>SIGN(K46)</f>
        <v>1</v>
      </c>
    </row>
    <row r="47" spans="4:12" ht="13.5" thickTop="1">
      <c r="D47" s="101" t="s">
        <v>51</v>
      </c>
      <c r="E47" s="103">
        <f>MOD(D43,E44)</f>
        <v>93.04636800001288</v>
      </c>
      <c r="F47" s="103">
        <f>FLOOR(E47,1)</f>
        <v>93</v>
      </c>
      <c r="G47" s="104">
        <f>SIGN(F47)</f>
        <v>1</v>
      </c>
      <c r="H47" s="103"/>
      <c r="I47" s="101" t="s">
        <v>51</v>
      </c>
      <c r="J47" s="103">
        <f>MOD(I43,J44)</f>
        <v>92.04636800001288</v>
      </c>
      <c r="K47" s="103">
        <f>FLOOR(J47,1)</f>
        <v>92</v>
      </c>
      <c r="L47" s="104">
        <f>SIGN(K47)</f>
        <v>1</v>
      </c>
    </row>
    <row r="48" spans="4:12" ht="12.75">
      <c r="D48" s="107" t="s">
        <v>58</v>
      </c>
      <c r="E48" s="103">
        <f>E47/F44</f>
        <v>3.1508471148631676</v>
      </c>
      <c r="F48" s="103">
        <f>FLOOR(E48,1)</f>
        <v>3</v>
      </c>
      <c r="G48" s="104">
        <f>SIGN(F48)</f>
        <v>1</v>
      </c>
      <c r="H48" s="103"/>
      <c r="I48" s="107" t="s">
        <v>53</v>
      </c>
      <c r="J48" s="103">
        <f>J47/K44</f>
        <v>3.1169839218918662</v>
      </c>
      <c r="K48" s="103">
        <f>FLOOR(J48,1)</f>
        <v>3</v>
      </c>
      <c r="L48" s="104">
        <f>SIGN(K48)</f>
        <v>1</v>
      </c>
    </row>
    <row r="49" spans="4:12" ht="12.75">
      <c r="D49" s="101" t="s">
        <v>52</v>
      </c>
      <c r="E49" s="103">
        <f>MOD(D43,F44)</f>
        <v>4.45460400003309</v>
      </c>
      <c r="F49" s="103">
        <f>FLOOR(E49,1)</f>
        <v>4</v>
      </c>
      <c r="G49" s="104">
        <f>SIGN(F49)</f>
        <v>1</v>
      </c>
      <c r="H49" s="103"/>
      <c r="I49" s="101" t="s">
        <v>52</v>
      </c>
      <c r="J49" s="103">
        <f>MOD(I43,K44)</f>
        <v>3.4546040000330898</v>
      </c>
      <c r="K49" s="103">
        <f>FLOOR(J49,1)</f>
        <v>3</v>
      </c>
      <c r="L49" s="104">
        <f>SIGN(K49)</f>
        <v>1</v>
      </c>
    </row>
    <row r="50" spans="4:12" ht="12.75">
      <c r="D50" s="101" t="s">
        <v>55</v>
      </c>
      <c r="E50" s="103">
        <f>F46+G47</f>
        <v>1423</v>
      </c>
      <c r="F50" s="103"/>
      <c r="G50" s="104"/>
      <c r="H50" s="103"/>
      <c r="I50" s="101" t="s">
        <v>55</v>
      </c>
      <c r="J50" s="103">
        <f>K46+L47</f>
        <v>1423</v>
      </c>
      <c r="K50" s="103"/>
      <c r="L50" s="104"/>
    </row>
    <row r="51" spans="4:12" ht="13.5" thickBot="1">
      <c r="D51" s="101" t="s">
        <v>56</v>
      </c>
      <c r="E51" s="103">
        <f>F48+G49</f>
        <v>4</v>
      </c>
      <c r="F51" s="108">
        <f>SIGN(E51)</f>
        <v>1</v>
      </c>
      <c r="G51" s="109" t="b">
        <f>EXACT(F51,0)</f>
        <v>0</v>
      </c>
      <c r="H51" s="103"/>
      <c r="I51" s="101" t="s">
        <v>56</v>
      </c>
      <c r="J51" s="103">
        <f>K48+L49</f>
        <v>4</v>
      </c>
      <c r="K51" s="103"/>
      <c r="L51" s="104"/>
    </row>
    <row r="52" spans="4:12" ht="14.25" thickBot="1" thickTop="1">
      <c r="D52" s="110" t="s">
        <v>4</v>
      </c>
      <c r="E52" s="108">
        <f>F49</f>
        <v>4</v>
      </c>
      <c r="F52" s="108">
        <f>SIGN(E52)</f>
        <v>1</v>
      </c>
      <c r="G52" s="109" t="b">
        <f>EXACT(F52,0)</f>
        <v>0</v>
      </c>
      <c r="H52" s="103"/>
      <c r="I52" s="110" t="s">
        <v>4</v>
      </c>
      <c r="J52" s="108">
        <f>K49</f>
        <v>3</v>
      </c>
      <c r="K52" s="108"/>
      <c r="L52" s="109"/>
    </row>
    <row r="53" spans="4:12" ht="14.25" thickBot="1" thickTop="1">
      <c r="D53" s="101" t="s">
        <v>57</v>
      </c>
      <c r="E53" s="103"/>
      <c r="F53" s="103"/>
      <c r="G53" s="103">
        <f>IF(G52,J53,E52)</f>
        <v>4</v>
      </c>
      <c r="H53" s="103"/>
      <c r="I53" s="103"/>
      <c r="J53" s="103">
        <f>J52+1</f>
        <v>4</v>
      </c>
      <c r="K53" s="103"/>
      <c r="L53" s="104"/>
    </row>
    <row r="54" spans="4:12" ht="13.5" thickTop="1">
      <c r="D54" s="111" t="s">
        <v>4</v>
      </c>
      <c r="E54" s="111">
        <f>G53</f>
        <v>4</v>
      </c>
      <c r="F54" s="103"/>
      <c r="G54" s="103"/>
      <c r="H54" s="103"/>
      <c r="I54" s="103"/>
      <c r="J54" s="103"/>
      <c r="K54" s="103"/>
      <c r="L54" s="104"/>
    </row>
    <row r="55" spans="4:12" ht="12.75">
      <c r="D55" s="112" t="s">
        <v>5</v>
      </c>
      <c r="E55" s="112">
        <f>G55</f>
        <v>4</v>
      </c>
      <c r="F55" s="103"/>
      <c r="G55" s="103">
        <f>IF(G51,12,E51)</f>
        <v>4</v>
      </c>
      <c r="H55" s="103"/>
      <c r="I55" s="103"/>
      <c r="J55" s="103"/>
      <c r="K55" s="103"/>
      <c r="L55" s="104"/>
    </row>
    <row r="56" spans="4:12" ht="13.5" thickBot="1">
      <c r="D56" s="113" t="s">
        <v>6</v>
      </c>
      <c r="E56" s="113">
        <f>E50</f>
        <v>1423</v>
      </c>
      <c r="F56" s="103"/>
      <c r="G56" s="103"/>
      <c r="H56" s="103"/>
      <c r="I56" s="103"/>
      <c r="J56" s="103"/>
      <c r="K56" s="103"/>
      <c r="L56" s="104"/>
    </row>
    <row r="57" spans="4:12" ht="14.25" thickBot="1" thickTop="1">
      <c r="D57" s="99"/>
      <c r="E57" s="99"/>
      <c r="F57" s="99"/>
      <c r="G57" s="99"/>
      <c r="H57" s="99"/>
      <c r="I57" s="99"/>
      <c r="J57" s="99"/>
      <c r="K57" s="99"/>
      <c r="L57" s="99"/>
    </row>
    <row r="58" spans="2:12" ht="14.25" thickBot="1" thickTop="1">
      <c r="B58" s="96" t="s">
        <v>59</v>
      </c>
      <c r="C58" s="97"/>
      <c r="D58" s="114"/>
      <c r="E58" s="99"/>
      <c r="F58" s="99" t="s">
        <v>61</v>
      </c>
      <c r="G58" s="99" t="s">
        <v>62</v>
      </c>
      <c r="H58" s="99" t="s">
        <v>50</v>
      </c>
      <c r="I58" s="99" t="s">
        <v>63</v>
      </c>
      <c r="J58" s="99"/>
      <c r="K58" s="99"/>
      <c r="L58" s="100"/>
    </row>
    <row r="59" spans="2:12" ht="14.25" thickBot="1" thickTop="1">
      <c r="B59" s="59" t="s">
        <v>4</v>
      </c>
      <c r="C59" s="59">
        <f>C181</f>
        <v>14</v>
      </c>
      <c r="D59" s="101" t="s">
        <v>48</v>
      </c>
      <c r="E59" s="103">
        <f>C61-1</f>
        <v>0</v>
      </c>
      <c r="F59" s="103">
        <f>E59*L59</f>
        <v>0</v>
      </c>
      <c r="G59" s="115">
        <f>SUM(F59:F61)</f>
        <v>132.12235199999998</v>
      </c>
      <c r="H59" s="103">
        <f>FLOOR(G59,1)</f>
        <v>132</v>
      </c>
      <c r="I59" s="106">
        <f>CEILING(G59,1)</f>
        <v>133</v>
      </c>
      <c r="J59" s="103"/>
      <c r="K59" s="103" t="s">
        <v>46</v>
      </c>
      <c r="L59" s="104">
        <f>E44</f>
        <v>354.367056</v>
      </c>
    </row>
    <row r="60" spans="2:12" ht="13.5" thickTop="1">
      <c r="B60" s="59" t="s">
        <v>5</v>
      </c>
      <c r="C60" s="59">
        <f>C182</f>
        <v>5</v>
      </c>
      <c r="D60" s="101" t="s">
        <v>53</v>
      </c>
      <c r="E60" s="103">
        <f>C60-1</f>
        <v>4</v>
      </c>
      <c r="F60" s="103">
        <f>E60*L60</f>
        <v>118.12235199999999</v>
      </c>
      <c r="G60" s="103"/>
      <c r="H60" s="103"/>
      <c r="I60" s="103"/>
      <c r="J60" s="103"/>
      <c r="K60" s="103" t="s">
        <v>47</v>
      </c>
      <c r="L60" s="104">
        <f>L59/12</f>
        <v>29.530587999999998</v>
      </c>
    </row>
    <row r="61" spans="2:12" ht="13.5" thickBot="1">
      <c r="B61" s="59" t="s">
        <v>6</v>
      </c>
      <c r="C61" s="59">
        <f>C183</f>
        <v>1</v>
      </c>
      <c r="D61" s="110" t="s">
        <v>60</v>
      </c>
      <c r="E61" s="108">
        <f>C59</f>
        <v>14</v>
      </c>
      <c r="F61" s="108">
        <f>E61</f>
        <v>14</v>
      </c>
      <c r="G61" s="108"/>
      <c r="H61" s="108"/>
      <c r="I61" s="108"/>
      <c r="J61" s="108"/>
      <c r="K61" s="108"/>
      <c r="L61" s="109"/>
    </row>
    <row r="62" ht="14.25" thickBot="1" thickTop="1"/>
    <row r="63" spans="2:21" ht="14.25" thickBot="1" thickTop="1">
      <c r="B63" s="116" t="s">
        <v>64</v>
      </c>
      <c r="C63" s="117"/>
      <c r="D63" s="114">
        <f>B66</f>
        <v>227160</v>
      </c>
      <c r="E63" s="99" t="s">
        <v>46</v>
      </c>
      <c r="F63" s="99" t="s">
        <v>47</v>
      </c>
      <c r="G63" s="99"/>
      <c r="H63" s="99"/>
      <c r="I63" s="99"/>
      <c r="J63" s="118"/>
      <c r="K63" s="118"/>
      <c r="L63" s="119"/>
      <c r="M63" s="114">
        <f>F67</f>
        <v>340</v>
      </c>
      <c r="N63" s="99"/>
      <c r="O63" s="99"/>
      <c r="P63" s="99">
        <f>MAX(O64:O75)</f>
        <v>0.18181818181818182</v>
      </c>
      <c r="Q63" s="99"/>
      <c r="R63" s="99"/>
      <c r="S63" s="99"/>
      <c r="T63" s="99"/>
      <c r="U63" s="100"/>
    </row>
    <row r="64" spans="4:21" ht="13.5" thickTop="1">
      <c r="D64" s="101"/>
      <c r="E64" s="103">
        <v>365.25</v>
      </c>
      <c r="F64" s="103">
        <f>E64/12</f>
        <v>30.4375</v>
      </c>
      <c r="G64" s="103"/>
      <c r="H64" s="103"/>
      <c r="I64" s="103"/>
      <c r="J64" s="114">
        <v>1</v>
      </c>
      <c r="K64" s="99">
        <v>31</v>
      </c>
      <c r="L64" s="100">
        <f aca="true" t="shared" si="0" ref="L64:L75">K64+L63</f>
        <v>31</v>
      </c>
      <c r="M64" s="101">
        <f aca="true" t="shared" si="1" ref="M64:M75">M63</f>
        <v>340</v>
      </c>
      <c r="N64" s="103">
        <f aca="true" t="shared" si="2" ref="N64:N75">M64-L63-0.5</f>
        <v>339.5</v>
      </c>
      <c r="O64" s="103">
        <f aca="true" t="shared" si="3" ref="O64:O75">MINVERSE(N64)</f>
        <v>0.0029455081001472753</v>
      </c>
      <c r="P64" s="103">
        <f aca="true" t="shared" si="4" ref="P64:P75">P63</f>
        <v>0.18181818181818182</v>
      </c>
      <c r="Q64" s="103">
        <f aca="true" t="shared" si="5" ref="Q64:Q75">P64-O64</f>
        <v>0.17887267371803456</v>
      </c>
      <c r="R64" s="103">
        <f aca="true" t="shared" si="6" ref="R64:R75">SIGN(Q64)</f>
        <v>1</v>
      </c>
      <c r="S64" s="103">
        <f aca="true" t="shared" si="7" ref="S64:S75">1-R64</f>
        <v>0</v>
      </c>
      <c r="T64" s="103">
        <f aca="true" t="shared" si="8" ref="T64:T75">S64*N64</f>
        <v>0</v>
      </c>
      <c r="U64" s="104">
        <f aca="true" t="shared" si="9" ref="U64:U75">S64*J64</f>
        <v>0</v>
      </c>
    </row>
    <row r="65" spans="2:21" ht="13.5" thickBot="1">
      <c r="B65" s="59" t="s">
        <v>44</v>
      </c>
      <c r="D65" s="101"/>
      <c r="E65" s="103" t="s">
        <v>49</v>
      </c>
      <c r="F65" s="103" t="s">
        <v>50</v>
      </c>
      <c r="G65" s="120" t="s">
        <v>54</v>
      </c>
      <c r="H65" s="103"/>
      <c r="I65" s="103"/>
      <c r="J65" s="101">
        <v>2</v>
      </c>
      <c r="K65" s="103">
        <f>F71</f>
        <v>28</v>
      </c>
      <c r="L65" s="104">
        <f t="shared" si="0"/>
        <v>59</v>
      </c>
      <c r="M65" s="101">
        <f t="shared" si="1"/>
        <v>340</v>
      </c>
      <c r="N65" s="103">
        <f t="shared" si="2"/>
        <v>308.5</v>
      </c>
      <c r="O65" s="103">
        <f t="shared" si="3"/>
        <v>0.0032414910858995136</v>
      </c>
      <c r="P65" s="103">
        <f t="shared" si="4"/>
        <v>0.18181818181818182</v>
      </c>
      <c r="Q65" s="103">
        <f t="shared" si="5"/>
        <v>0.1785766907322823</v>
      </c>
      <c r="R65" s="103">
        <f t="shared" si="6"/>
        <v>1</v>
      </c>
      <c r="S65" s="103">
        <f t="shared" si="7"/>
        <v>0</v>
      </c>
      <c r="T65" s="103">
        <f t="shared" si="8"/>
        <v>0</v>
      </c>
      <c r="U65" s="104">
        <f t="shared" si="9"/>
        <v>0</v>
      </c>
    </row>
    <row r="66" spans="2:21" ht="14.25" thickBot="1" thickTop="1">
      <c r="B66" s="121">
        <f>G187</f>
        <v>227160</v>
      </c>
      <c r="D66" s="101" t="s">
        <v>48</v>
      </c>
      <c r="E66" s="103">
        <f>D63/E64</f>
        <v>621.9301848049281</v>
      </c>
      <c r="F66" s="103">
        <f>FLOOR(E66,1)</f>
        <v>621</v>
      </c>
      <c r="G66" s="103">
        <f>SIGN(F66)</f>
        <v>1</v>
      </c>
      <c r="H66" s="103"/>
      <c r="I66" s="103"/>
      <c r="J66" s="101">
        <v>3</v>
      </c>
      <c r="K66" s="103">
        <v>31</v>
      </c>
      <c r="L66" s="104">
        <f t="shared" si="0"/>
        <v>90</v>
      </c>
      <c r="M66" s="101">
        <f t="shared" si="1"/>
        <v>340</v>
      </c>
      <c r="N66" s="103">
        <f t="shared" si="2"/>
        <v>280.5</v>
      </c>
      <c r="O66" s="103">
        <f t="shared" si="3"/>
        <v>0.0035650623885918</v>
      </c>
      <c r="P66" s="103">
        <f t="shared" si="4"/>
        <v>0.18181818181818182</v>
      </c>
      <c r="Q66" s="103">
        <f t="shared" si="5"/>
        <v>0.17825311942959002</v>
      </c>
      <c r="R66" s="103">
        <f t="shared" si="6"/>
        <v>1</v>
      </c>
      <c r="S66" s="103">
        <f t="shared" si="7"/>
        <v>0</v>
      </c>
      <c r="T66" s="103">
        <f t="shared" si="8"/>
        <v>0</v>
      </c>
      <c r="U66" s="104">
        <f t="shared" si="9"/>
        <v>0</v>
      </c>
    </row>
    <row r="67" spans="4:21" ht="13.5" thickTop="1">
      <c r="D67" s="101" t="s">
        <v>51</v>
      </c>
      <c r="E67" s="103">
        <f>D63-F69</f>
        <v>340</v>
      </c>
      <c r="F67" s="103">
        <f>FLOOR(E67,1)</f>
        <v>340</v>
      </c>
      <c r="G67" s="103">
        <f>SIGN(F67)</f>
        <v>1</v>
      </c>
      <c r="H67" s="100" t="b">
        <f>EXACT(G67,0)</f>
        <v>0</v>
      </c>
      <c r="I67" s="103"/>
      <c r="J67" s="122">
        <v>4</v>
      </c>
      <c r="K67" s="103">
        <v>30</v>
      </c>
      <c r="L67" s="104">
        <f t="shared" si="0"/>
        <v>120</v>
      </c>
      <c r="M67" s="101">
        <f t="shared" si="1"/>
        <v>340</v>
      </c>
      <c r="N67" s="103">
        <f t="shared" si="2"/>
        <v>249.5</v>
      </c>
      <c r="O67" s="103">
        <f t="shared" si="3"/>
        <v>0.004008016032064128</v>
      </c>
      <c r="P67" s="103">
        <f t="shared" si="4"/>
        <v>0.18181818181818182</v>
      </c>
      <c r="Q67" s="103">
        <f t="shared" si="5"/>
        <v>0.1778101657861177</v>
      </c>
      <c r="R67" s="103">
        <f t="shared" si="6"/>
        <v>1</v>
      </c>
      <c r="S67" s="103">
        <f t="shared" si="7"/>
        <v>0</v>
      </c>
      <c r="T67" s="103">
        <f t="shared" si="8"/>
        <v>0</v>
      </c>
      <c r="U67" s="104">
        <f t="shared" si="9"/>
        <v>0</v>
      </c>
    </row>
    <row r="68" spans="4:21" ht="13.5" thickBot="1">
      <c r="D68" s="101" t="s">
        <v>55</v>
      </c>
      <c r="E68" s="103">
        <f>F66+G67</f>
        <v>622</v>
      </c>
      <c r="F68" s="103"/>
      <c r="G68" s="103"/>
      <c r="H68" s="109">
        <f>IF(H67,31,I70)</f>
        <v>6</v>
      </c>
      <c r="I68" s="103"/>
      <c r="J68" s="122">
        <v>5</v>
      </c>
      <c r="K68" s="103">
        <v>31</v>
      </c>
      <c r="L68" s="104">
        <f t="shared" si="0"/>
        <v>151</v>
      </c>
      <c r="M68" s="101">
        <f t="shared" si="1"/>
        <v>340</v>
      </c>
      <c r="N68" s="103">
        <f t="shared" si="2"/>
        <v>219.5</v>
      </c>
      <c r="O68" s="103">
        <f t="shared" si="3"/>
        <v>0.004555808656036446</v>
      </c>
      <c r="P68" s="103">
        <f t="shared" si="4"/>
        <v>0.18181818181818182</v>
      </c>
      <c r="Q68" s="103">
        <f t="shared" si="5"/>
        <v>0.17726237316214538</v>
      </c>
      <c r="R68" s="103">
        <f t="shared" si="6"/>
        <v>1</v>
      </c>
      <c r="S68" s="103">
        <f t="shared" si="7"/>
        <v>0</v>
      </c>
      <c r="T68" s="103">
        <f t="shared" si="8"/>
        <v>0</v>
      </c>
      <c r="U68" s="104">
        <f t="shared" si="9"/>
        <v>0</v>
      </c>
    </row>
    <row r="69" spans="4:21" ht="14.25" thickBot="1" thickTop="1">
      <c r="D69" s="107" t="s">
        <v>68</v>
      </c>
      <c r="E69" s="103">
        <f>F66*E64</f>
        <v>226820.25</v>
      </c>
      <c r="F69" s="103">
        <f>FLOOR(E69,1)</f>
        <v>226820</v>
      </c>
      <c r="G69" s="103"/>
      <c r="H69" s="103"/>
      <c r="I69" s="103"/>
      <c r="J69" s="122">
        <v>6</v>
      </c>
      <c r="K69" s="103">
        <v>30</v>
      </c>
      <c r="L69" s="104">
        <f t="shared" si="0"/>
        <v>181</v>
      </c>
      <c r="M69" s="101">
        <f t="shared" si="1"/>
        <v>340</v>
      </c>
      <c r="N69" s="103">
        <f t="shared" si="2"/>
        <v>188.5</v>
      </c>
      <c r="O69" s="103">
        <f t="shared" si="3"/>
        <v>0.005305039787798408</v>
      </c>
      <c r="P69" s="103">
        <f t="shared" si="4"/>
        <v>0.18181818181818182</v>
      </c>
      <c r="Q69" s="103">
        <f t="shared" si="5"/>
        <v>0.1765131420303834</v>
      </c>
      <c r="R69" s="103">
        <f t="shared" si="6"/>
        <v>1</v>
      </c>
      <c r="S69" s="103">
        <f t="shared" si="7"/>
        <v>0</v>
      </c>
      <c r="T69" s="103">
        <f t="shared" si="8"/>
        <v>0</v>
      </c>
      <c r="U69" s="104">
        <f t="shared" si="9"/>
        <v>0</v>
      </c>
    </row>
    <row r="70" spans="4:21" ht="13.5" thickTop="1">
      <c r="D70" s="114" t="s">
        <v>65</v>
      </c>
      <c r="E70" s="99">
        <f>MOD(E68,4)</f>
        <v>2</v>
      </c>
      <c r="F70" s="100" t="b">
        <f>EXACT(E70,0)</f>
        <v>0</v>
      </c>
      <c r="G70" s="103"/>
      <c r="H70" s="101" t="s">
        <v>4</v>
      </c>
      <c r="I70" s="103">
        <f>T78</f>
        <v>6</v>
      </c>
      <c r="J70" s="122">
        <v>7</v>
      </c>
      <c r="K70" s="103">
        <v>31</v>
      </c>
      <c r="L70" s="104">
        <f t="shared" si="0"/>
        <v>212</v>
      </c>
      <c r="M70" s="101">
        <f t="shared" si="1"/>
        <v>340</v>
      </c>
      <c r="N70" s="103">
        <f t="shared" si="2"/>
        <v>158.5</v>
      </c>
      <c r="O70" s="103">
        <f t="shared" si="3"/>
        <v>0.006309148264984227</v>
      </c>
      <c r="P70" s="103">
        <f t="shared" si="4"/>
        <v>0.18181818181818182</v>
      </c>
      <c r="Q70" s="103">
        <f t="shared" si="5"/>
        <v>0.1755090335531976</v>
      </c>
      <c r="R70" s="103">
        <f t="shared" si="6"/>
        <v>1</v>
      </c>
      <c r="S70" s="103">
        <f t="shared" si="7"/>
        <v>0</v>
      </c>
      <c r="T70" s="103">
        <f t="shared" si="8"/>
        <v>0</v>
      </c>
      <c r="U70" s="104">
        <f t="shared" si="9"/>
        <v>0</v>
      </c>
    </row>
    <row r="71" spans="4:21" ht="13.5" thickBot="1">
      <c r="D71" s="110"/>
      <c r="E71" s="108" t="str">
        <f>IF(F70,"كبيسة","بسيطة")</f>
        <v>بسيطة</v>
      </c>
      <c r="F71" s="109">
        <f>IF(F70,29,28)</f>
        <v>28</v>
      </c>
      <c r="G71" s="103"/>
      <c r="H71" s="101" t="s">
        <v>5</v>
      </c>
      <c r="I71" s="103">
        <f>U77</f>
        <v>12</v>
      </c>
      <c r="J71" s="122">
        <v>8</v>
      </c>
      <c r="K71" s="103">
        <v>31</v>
      </c>
      <c r="L71" s="104">
        <f t="shared" si="0"/>
        <v>243</v>
      </c>
      <c r="M71" s="101">
        <f t="shared" si="1"/>
        <v>340</v>
      </c>
      <c r="N71" s="103">
        <f t="shared" si="2"/>
        <v>127.5</v>
      </c>
      <c r="O71" s="103">
        <f t="shared" si="3"/>
        <v>0.00784313725490196</v>
      </c>
      <c r="P71" s="103">
        <f t="shared" si="4"/>
        <v>0.18181818181818182</v>
      </c>
      <c r="Q71" s="103">
        <f t="shared" si="5"/>
        <v>0.17397504456327986</v>
      </c>
      <c r="R71" s="103">
        <f t="shared" si="6"/>
        <v>1</v>
      </c>
      <c r="S71" s="103">
        <f t="shared" si="7"/>
        <v>0</v>
      </c>
      <c r="T71" s="103">
        <f t="shared" si="8"/>
        <v>0</v>
      </c>
      <c r="U71" s="104">
        <f t="shared" si="9"/>
        <v>0</v>
      </c>
    </row>
    <row r="72" spans="4:21" ht="13.5" thickTop="1">
      <c r="D72" s="101" t="s">
        <v>57</v>
      </c>
      <c r="E72" s="103"/>
      <c r="F72" s="103"/>
      <c r="G72" s="103"/>
      <c r="H72" s="101" t="s">
        <v>6</v>
      </c>
      <c r="I72" s="103">
        <f>E68</f>
        <v>622</v>
      </c>
      <c r="J72" s="122">
        <v>9</v>
      </c>
      <c r="K72" s="103">
        <v>30</v>
      </c>
      <c r="L72" s="104">
        <f t="shared" si="0"/>
        <v>273</v>
      </c>
      <c r="M72" s="101">
        <f t="shared" si="1"/>
        <v>340</v>
      </c>
      <c r="N72" s="103">
        <f t="shared" si="2"/>
        <v>96.5</v>
      </c>
      <c r="O72" s="103">
        <f t="shared" si="3"/>
        <v>0.010362694300518135</v>
      </c>
      <c r="P72" s="103">
        <f t="shared" si="4"/>
        <v>0.18181818181818182</v>
      </c>
      <c r="Q72" s="103">
        <f t="shared" si="5"/>
        <v>0.17145548751766368</v>
      </c>
      <c r="R72" s="103">
        <f t="shared" si="6"/>
        <v>1</v>
      </c>
      <c r="S72" s="103">
        <f t="shared" si="7"/>
        <v>0</v>
      </c>
      <c r="T72" s="103">
        <f t="shared" si="8"/>
        <v>0</v>
      </c>
      <c r="U72" s="104">
        <f t="shared" si="9"/>
        <v>0</v>
      </c>
    </row>
    <row r="73" spans="4:21" ht="12.75">
      <c r="D73" s="101" t="s">
        <v>4</v>
      </c>
      <c r="E73" s="103">
        <f>H68</f>
        <v>6</v>
      </c>
      <c r="F73" s="103"/>
      <c r="G73" s="103"/>
      <c r="H73" s="103"/>
      <c r="I73" s="103"/>
      <c r="J73" s="122">
        <v>10</v>
      </c>
      <c r="K73" s="103">
        <v>31</v>
      </c>
      <c r="L73" s="104">
        <f t="shared" si="0"/>
        <v>304</v>
      </c>
      <c r="M73" s="101">
        <f t="shared" si="1"/>
        <v>340</v>
      </c>
      <c r="N73" s="103">
        <f t="shared" si="2"/>
        <v>66.5</v>
      </c>
      <c r="O73" s="103">
        <f t="shared" si="3"/>
        <v>0.015037593984962405</v>
      </c>
      <c r="P73" s="103">
        <f t="shared" si="4"/>
        <v>0.18181818181818182</v>
      </c>
      <c r="Q73" s="103">
        <f t="shared" si="5"/>
        <v>0.16678058783321942</v>
      </c>
      <c r="R73" s="103">
        <f t="shared" si="6"/>
        <v>1</v>
      </c>
      <c r="S73" s="103">
        <f t="shared" si="7"/>
        <v>0</v>
      </c>
      <c r="T73" s="103">
        <f t="shared" si="8"/>
        <v>0</v>
      </c>
      <c r="U73" s="104">
        <f t="shared" si="9"/>
        <v>0</v>
      </c>
    </row>
    <row r="74" spans="4:21" ht="12.75">
      <c r="D74" s="101" t="s">
        <v>5</v>
      </c>
      <c r="E74" s="103">
        <f>I71</f>
        <v>12</v>
      </c>
      <c r="F74" s="103"/>
      <c r="G74" s="103"/>
      <c r="H74" s="103"/>
      <c r="I74" s="103"/>
      <c r="J74" s="122">
        <v>11</v>
      </c>
      <c r="K74" s="103">
        <v>30</v>
      </c>
      <c r="L74" s="104">
        <f t="shared" si="0"/>
        <v>334</v>
      </c>
      <c r="M74" s="101">
        <f t="shared" si="1"/>
        <v>340</v>
      </c>
      <c r="N74" s="103">
        <f t="shared" si="2"/>
        <v>35.5</v>
      </c>
      <c r="O74" s="103">
        <f t="shared" si="3"/>
        <v>0.028169014084507043</v>
      </c>
      <c r="P74" s="103">
        <f t="shared" si="4"/>
        <v>0.18181818181818182</v>
      </c>
      <c r="Q74" s="103">
        <f t="shared" si="5"/>
        <v>0.1536491677336748</v>
      </c>
      <c r="R74" s="103">
        <f t="shared" si="6"/>
        <v>1</v>
      </c>
      <c r="S74" s="103">
        <f t="shared" si="7"/>
        <v>0</v>
      </c>
      <c r="T74" s="103">
        <f t="shared" si="8"/>
        <v>0</v>
      </c>
      <c r="U74" s="104">
        <f t="shared" si="9"/>
        <v>0</v>
      </c>
    </row>
    <row r="75" spans="4:21" ht="13.5" thickBot="1">
      <c r="D75" s="101" t="s">
        <v>6</v>
      </c>
      <c r="E75" s="103">
        <f>I72</f>
        <v>622</v>
      </c>
      <c r="F75" s="103"/>
      <c r="G75" s="103"/>
      <c r="H75" s="103"/>
      <c r="I75" s="103"/>
      <c r="J75" s="122">
        <v>12</v>
      </c>
      <c r="K75" s="103">
        <v>31</v>
      </c>
      <c r="L75" s="104">
        <f t="shared" si="0"/>
        <v>365</v>
      </c>
      <c r="M75" s="101">
        <f t="shared" si="1"/>
        <v>340</v>
      </c>
      <c r="N75" s="103">
        <f t="shared" si="2"/>
        <v>5.5</v>
      </c>
      <c r="O75" s="103">
        <f t="shared" si="3"/>
        <v>0.18181818181818182</v>
      </c>
      <c r="P75" s="103">
        <f t="shared" si="4"/>
        <v>0.18181818181818182</v>
      </c>
      <c r="Q75" s="103">
        <f t="shared" si="5"/>
        <v>0</v>
      </c>
      <c r="R75" s="103">
        <f t="shared" si="6"/>
        <v>0</v>
      </c>
      <c r="S75" s="103">
        <f t="shared" si="7"/>
        <v>1</v>
      </c>
      <c r="T75" s="103">
        <f t="shared" si="8"/>
        <v>5.5</v>
      </c>
      <c r="U75" s="104">
        <f t="shared" si="9"/>
        <v>12</v>
      </c>
    </row>
    <row r="76" spans="4:21" ht="13.5" thickTop="1">
      <c r="D76" s="101"/>
      <c r="E76" s="103"/>
      <c r="F76" s="103"/>
      <c r="G76" s="103"/>
      <c r="H76" s="103"/>
      <c r="I76" s="103"/>
      <c r="J76" s="99"/>
      <c r="K76" s="99"/>
      <c r="L76" s="100"/>
      <c r="M76" s="103"/>
      <c r="N76" s="103"/>
      <c r="O76" s="103"/>
      <c r="P76" s="103"/>
      <c r="Q76" s="103"/>
      <c r="R76" s="103"/>
      <c r="S76" s="103"/>
      <c r="T76" s="103" t="s">
        <v>66</v>
      </c>
      <c r="U76" s="104" t="s">
        <v>67</v>
      </c>
    </row>
    <row r="77" spans="4:21" ht="12.75">
      <c r="D77" s="101"/>
      <c r="E77" s="103"/>
      <c r="F77" s="103"/>
      <c r="G77" s="103"/>
      <c r="H77" s="103"/>
      <c r="I77" s="103"/>
      <c r="J77" s="103"/>
      <c r="K77" s="103"/>
      <c r="L77" s="104"/>
      <c r="M77" s="103"/>
      <c r="N77" s="103"/>
      <c r="O77" s="103"/>
      <c r="P77" s="103"/>
      <c r="Q77" s="103"/>
      <c r="R77" s="103"/>
      <c r="S77" s="103"/>
      <c r="T77" s="103">
        <f>MAX(T64:T75)</f>
        <v>5.5</v>
      </c>
      <c r="U77" s="104">
        <f>MAX(U64:U75)</f>
        <v>12</v>
      </c>
    </row>
    <row r="78" spans="4:21" ht="13.5" thickBot="1">
      <c r="D78" s="110"/>
      <c r="E78" s="108"/>
      <c r="F78" s="108"/>
      <c r="G78" s="108"/>
      <c r="H78" s="108"/>
      <c r="I78" s="108"/>
      <c r="J78" s="108"/>
      <c r="K78" s="108"/>
      <c r="L78" s="109"/>
      <c r="M78" s="108"/>
      <c r="N78" s="108"/>
      <c r="O78" s="108"/>
      <c r="P78" s="108"/>
      <c r="Q78" s="108"/>
      <c r="R78" s="108"/>
      <c r="S78" s="108"/>
      <c r="T78" s="108">
        <f>T77+0.5</f>
        <v>6</v>
      </c>
      <c r="U78" s="109"/>
    </row>
    <row r="79" spans="4:12" ht="14.25" thickBot="1" thickTop="1"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 ht="14.25" thickBot="1" thickTop="1">
      <c r="B80" s="116" t="s">
        <v>69</v>
      </c>
      <c r="C80" s="117"/>
      <c r="D80" s="114" t="s">
        <v>70</v>
      </c>
      <c r="E80" s="99">
        <f>C83</f>
        <v>2002</v>
      </c>
      <c r="F80" s="99"/>
      <c r="G80" s="99" t="s">
        <v>50</v>
      </c>
      <c r="H80" s="99" t="s">
        <v>71</v>
      </c>
      <c r="I80" s="114" t="s">
        <v>65</v>
      </c>
      <c r="J80" s="99">
        <f>MOD(E80,4)</f>
        <v>2</v>
      </c>
      <c r="K80" s="100" t="b">
        <f>EXACT(J80,0)</f>
        <v>0</v>
      </c>
      <c r="L80" s="100"/>
    </row>
    <row r="81" spans="2:12" ht="14.25" thickBot="1" thickTop="1">
      <c r="B81" s="59" t="s">
        <v>4</v>
      </c>
      <c r="C81" s="59">
        <f>C141</f>
        <v>14</v>
      </c>
      <c r="D81" s="101" t="s">
        <v>48</v>
      </c>
      <c r="E81" s="103">
        <f>C83-1</f>
        <v>2001</v>
      </c>
      <c r="F81" s="103">
        <f>E81*L81</f>
        <v>730865.25</v>
      </c>
      <c r="G81" s="103">
        <f>FLOOR(F81,1)</f>
        <v>730865</v>
      </c>
      <c r="H81" s="98">
        <f>SUM(G81:G83)</f>
        <v>731030</v>
      </c>
      <c r="I81" s="110"/>
      <c r="J81" s="108" t="str">
        <f>IF(K80,"كبيسة","بسيطة")</f>
        <v>بسيطة</v>
      </c>
      <c r="K81" s="109">
        <f>IF(K80,29,28)</f>
        <v>28</v>
      </c>
      <c r="L81" s="104">
        <v>365.25</v>
      </c>
    </row>
    <row r="82" spans="2:12" ht="13.5" thickTop="1">
      <c r="B82" s="59" t="s">
        <v>5</v>
      </c>
      <c r="C82" s="59">
        <f>C142</f>
        <v>6</v>
      </c>
      <c r="D82" s="101" t="s">
        <v>53</v>
      </c>
      <c r="E82" s="103">
        <f>C82-1</f>
        <v>5</v>
      </c>
      <c r="F82" s="103"/>
      <c r="G82" s="103">
        <f>J84</f>
        <v>151</v>
      </c>
      <c r="H82" s="103"/>
      <c r="I82" s="103"/>
      <c r="J82" s="103"/>
      <c r="K82" s="103"/>
      <c r="L82" s="104"/>
    </row>
    <row r="83" spans="2:12" ht="13.5" thickBot="1">
      <c r="B83" s="59" t="s">
        <v>6</v>
      </c>
      <c r="C83" s="59">
        <f>C143</f>
        <v>2002</v>
      </c>
      <c r="D83" s="110" t="s">
        <v>60</v>
      </c>
      <c r="E83" s="108">
        <f>C81</f>
        <v>14</v>
      </c>
      <c r="F83" s="108"/>
      <c r="G83" s="108">
        <f>E83</f>
        <v>14</v>
      </c>
      <c r="H83" s="108"/>
      <c r="I83" s="108"/>
      <c r="J83" s="108"/>
      <c r="K83" s="108"/>
      <c r="L83" s="109"/>
    </row>
    <row r="84" spans="5:10" ht="14.25" thickBot="1" thickTop="1">
      <c r="E84" s="114">
        <f>E82</f>
        <v>5</v>
      </c>
      <c r="F84" s="99"/>
      <c r="G84" s="99"/>
      <c r="H84" s="99"/>
      <c r="I84" s="99"/>
      <c r="J84" s="100">
        <f>SUM(J85:J96)</f>
        <v>151</v>
      </c>
    </row>
    <row r="85" spans="5:10" ht="13.5" thickTop="1">
      <c r="E85" s="101">
        <f aca="true" t="shared" si="10" ref="E85:E96">E84</f>
        <v>5</v>
      </c>
      <c r="F85" s="114">
        <v>1</v>
      </c>
      <c r="G85" s="99">
        <v>31</v>
      </c>
      <c r="H85" s="100">
        <f aca="true" t="shared" si="11" ref="H85:H96">G85+H84</f>
        <v>31</v>
      </c>
      <c r="I85" s="103" t="b">
        <f aca="true" t="shared" si="12" ref="I85:I96">EXACT(F85,E85)</f>
        <v>0</v>
      </c>
      <c r="J85" s="104">
        <f aca="true" t="shared" si="13" ref="J85:J96">IF(I85,H85,0)</f>
        <v>0</v>
      </c>
    </row>
    <row r="86" spans="5:10" ht="12.75">
      <c r="E86" s="101">
        <f t="shared" si="10"/>
        <v>5</v>
      </c>
      <c r="F86" s="101">
        <v>2</v>
      </c>
      <c r="G86" s="103">
        <f>K81</f>
        <v>28</v>
      </c>
      <c r="H86" s="104">
        <f t="shared" si="11"/>
        <v>59</v>
      </c>
      <c r="I86" s="103" t="b">
        <f t="shared" si="12"/>
        <v>0</v>
      </c>
      <c r="J86" s="104">
        <f t="shared" si="13"/>
        <v>0</v>
      </c>
    </row>
    <row r="87" spans="5:10" ht="12.75">
      <c r="E87" s="101">
        <f t="shared" si="10"/>
        <v>5</v>
      </c>
      <c r="F87" s="101">
        <v>3</v>
      </c>
      <c r="G87" s="103">
        <v>31</v>
      </c>
      <c r="H87" s="104">
        <f t="shared" si="11"/>
        <v>90</v>
      </c>
      <c r="I87" s="103" t="b">
        <f t="shared" si="12"/>
        <v>0</v>
      </c>
      <c r="J87" s="104">
        <f t="shared" si="13"/>
        <v>0</v>
      </c>
    </row>
    <row r="88" spans="2:10" ht="12.75">
      <c r="B88" s="59">
        <v>734501</v>
      </c>
      <c r="E88" s="101">
        <f t="shared" si="10"/>
        <v>5</v>
      </c>
      <c r="F88" s="122">
        <v>4</v>
      </c>
      <c r="G88" s="103">
        <v>30</v>
      </c>
      <c r="H88" s="104">
        <f t="shared" si="11"/>
        <v>120</v>
      </c>
      <c r="I88" s="103" t="b">
        <f t="shared" si="12"/>
        <v>0</v>
      </c>
      <c r="J88" s="104">
        <f t="shared" si="13"/>
        <v>0</v>
      </c>
    </row>
    <row r="89" spans="2:10" ht="12.75">
      <c r="B89" s="59">
        <v>507473</v>
      </c>
      <c r="E89" s="101">
        <f t="shared" si="10"/>
        <v>5</v>
      </c>
      <c r="F89" s="122">
        <v>5</v>
      </c>
      <c r="G89" s="103">
        <v>31</v>
      </c>
      <c r="H89" s="104">
        <f t="shared" si="11"/>
        <v>151</v>
      </c>
      <c r="I89" s="103" t="b">
        <f t="shared" si="12"/>
        <v>1</v>
      </c>
      <c r="J89" s="104">
        <f t="shared" si="13"/>
        <v>151</v>
      </c>
    </row>
    <row r="90" spans="5:10" ht="12.75">
      <c r="E90" s="101">
        <f t="shared" si="10"/>
        <v>5</v>
      </c>
      <c r="F90" s="122">
        <v>6</v>
      </c>
      <c r="G90" s="103">
        <v>30</v>
      </c>
      <c r="H90" s="104">
        <f t="shared" si="11"/>
        <v>181</v>
      </c>
      <c r="I90" s="103" t="b">
        <f t="shared" si="12"/>
        <v>0</v>
      </c>
      <c r="J90" s="104">
        <f t="shared" si="13"/>
        <v>0</v>
      </c>
    </row>
    <row r="91" spans="2:10" ht="12.75">
      <c r="B91" s="59">
        <f>B88-B89</f>
        <v>227028</v>
      </c>
      <c r="E91" s="101">
        <f t="shared" si="10"/>
        <v>5</v>
      </c>
      <c r="F91" s="122">
        <v>7</v>
      </c>
      <c r="G91" s="103">
        <v>31</v>
      </c>
      <c r="H91" s="104">
        <f t="shared" si="11"/>
        <v>212</v>
      </c>
      <c r="I91" s="103" t="b">
        <f t="shared" si="12"/>
        <v>0</v>
      </c>
      <c r="J91" s="104">
        <f t="shared" si="13"/>
        <v>0</v>
      </c>
    </row>
    <row r="92" spans="5:10" ht="12.75">
      <c r="E92" s="101">
        <f t="shared" si="10"/>
        <v>5</v>
      </c>
      <c r="F92" s="122">
        <v>8</v>
      </c>
      <c r="G92" s="103">
        <v>31</v>
      </c>
      <c r="H92" s="104">
        <f t="shared" si="11"/>
        <v>243</v>
      </c>
      <c r="I92" s="103" t="b">
        <f t="shared" si="12"/>
        <v>0</v>
      </c>
      <c r="J92" s="104">
        <f t="shared" si="13"/>
        <v>0</v>
      </c>
    </row>
    <row r="93" spans="5:10" ht="12.75">
      <c r="E93" s="101">
        <f t="shared" si="10"/>
        <v>5</v>
      </c>
      <c r="F93" s="122">
        <v>9</v>
      </c>
      <c r="G93" s="103">
        <v>30</v>
      </c>
      <c r="H93" s="104">
        <f t="shared" si="11"/>
        <v>273</v>
      </c>
      <c r="I93" s="103" t="b">
        <f t="shared" si="12"/>
        <v>0</v>
      </c>
      <c r="J93" s="104">
        <f t="shared" si="13"/>
        <v>0</v>
      </c>
    </row>
    <row r="94" spans="5:10" ht="12.75">
      <c r="E94" s="101">
        <f t="shared" si="10"/>
        <v>5</v>
      </c>
      <c r="F94" s="122">
        <v>10</v>
      </c>
      <c r="G94" s="103">
        <v>31</v>
      </c>
      <c r="H94" s="104">
        <f t="shared" si="11"/>
        <v>304</v>
      </c>
      <c r="I94" s="103" t="b">
        <f t="shared" si="12"/>
        <v>0</v>
      </c>
      <c r="J94" s="104">
        <f t="shared" si="13"/>
        <v>0</v>
      </c>
    </row>
    <row r="95" spans="5:10" ht="12.75">
      <c r="E95" s="101">
        <f t="shared" si="10"/>
        <v>5</v>
      </c>
      <c r="F95" s="122">
        <v>11</v>
      </c>
      <c r="G95" s="103">
        <v>30</v>
      </c>
      <c r="H95" s="104">
        <f t="shared" si="11"/>
        <v>334</v>
      </c>
      <c r="I95" s="103" t="b">
        <f t="shared" si="12"/>
        <v>0</v>
      </c>
      <c r="J95" s="104">
        <f t="shared" si="13"/>
        <v>0</v>
      </c>
    </row>
    <row r="96" spans="5:10" ht="13.5" thickBot="1">
      <c r="E96" s="110">
        <f t="shared" si="10"/>
        <v>5</v>
      </c>
      <c r="F96" s="123">
        <v>12</v>
      </c>
      <c r="G96" s="108">
        <v>31</v>
      </c>
      <c r="H96" s="109">
        <f t="shared" si="11"/>
        <v>365</v>
      </c>
      <c r="I96" s="108" t="b">
        <f t="shared" si="12"/>
        <v>0</v>
      </c>
      <c r="J96" s="109">
        <f t="shared" si="13"/>
        <v>0</v>
      </c>
    </row>
    <row r="97" ht="13.5" thickTop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7" ht="13.5" thickBot="1"/>
    <row r="128" spans="2:9" ht="14.25" thickBot="1" thickTop="1">
      <c r="B128" s="114"/>
      <c r="C128" s="99"/>
      <c r="D128" s="124"/>
      <c r="E128" s="125">
        <f>SIGN(C130)</f>
        <v>1</v>
      </c>
      <c r="F128" s="124"/>
      <c r="G128" s="99"/>
      <c r="H128" s="99"/>
      <c r="I128" s="100"/>
    </row>
    <row r="129" spans="2:20" ht="14.25" thickBot="1" thickTop="1">
      <c r="B129" s="101" t="s">
        <v>116</v>
      </c>
      <c r="C129" s="103"/>
      <c r="D129" s="125">
        <f>C130-622</f>
        <v>1380</v>
      </c>
      <c r="E129" s="125">
        <f>E128-0.5</f>
        <v>0.5</v>
      </c>
      <c r="F129" s="125"/>
      <c r="G129" s="103" t="s">
        <v>117</v>
      </c>
      <c r="H129" s="103"/>
      <c r="I129" s="104"/>
      <c r="J129" s="126" t="s">
        <v>59</v>
      </c>
      <c r="K129" s="97"/>
      <c r="L129" s="114"/>
      <c r="M129" s="99"/>
      <c r="N129" s="99" t="s">
        <v>61</v>
      </c>
      <c r="O129" s="99" t="s">
        <v>62</v>
      </c>
      <c r="P129" s="99" t="s">
        <v>50</v>
      </c>
      <c r="Q129" s="99" t="s">
        <v>63</v>
      </c>
      <c r="R129" s="99"/>
      <c r="S129" s="99"/>
      <c r="T129" s="100"/>
    </row>
    <row r="130" spans="2:20" ht="14.25" thickBot="1" thickTop="1">
      <c r="B130" s="127" t="s">
        <v>118</v>
      </c>
      <c r="C130" s="128">
        <f>E8</f>
        <v>2002</v>
      </c>
      <c r="D130" s="125">
        <f>SIGN(D129)</f>
        <v>1</v>
      </c>
      <c r="E130" s="125">
        <f>SIGN(E129)</f>
        <v>1</v>
      </c>
      <c r="F130" s="125"/>
      <c r="G130" s="119" t="s">
        <v>118</v>
      </c>
      <c r="H130" s="127">
        <f>E15</f>
        <v>14</v>
      </c>
      <c r="I130" s="104"/>
      <c r="J130" s="59" t="s">
        <v>4</v>
      </c>
      <c r="K130" s="59">
        <v>22</v>
      </c>
      <c r="L130" s="101" t="s">
        <v>48</v>
      </c>
      <c r="M130" s="103">
        <f>K132-1</f>
        <v>1432</v>
      </c>
      <c r="N130" s="103">
        <f>M130*T130</f>
        <v>507453.62419199996</v>
      </c>
      <c r="O130" s="115">
        <f>SUM(N130:N132)</f>
        <v>507475.62419199996</v>
      </c>
      <c r="P130" s="103">
        <f>FLOOR(O130,1)</f>
        <v>507475</v>
      </c>
      <c r="Q130" s="106">
        <f>CEILING(O130,1)</f>
        <v>507476</v>
      </c>
      <c r="R130" s="103"/>
      <c r="S130" s="103" t="s">
        <v>46</v>
      </c>
      <c r="T130" s="104">
        <f>H133</f>
        <v>354.367056</v>
      </c>
    </row>
    <row r="131" spans="2:20" ht="14.25" thickBot="1" thickTop="1">
      <c r="B131" s="127" t="s">
        <v>119</v>
      </c>
      <c r="C131" s="128">
        <f>C130+1000000-E132</f>
        <v>1002002</v>
      </c>
      <c r="D131" s="125" t="b">
        <f>EXACT(D130,1)</f>
        <v>1</v>
      </c>
      <c r="E131" s="103">
        <f>E130-1</f>
        <v>0</v>
      </c>
      <c r="F131" s="125"/>
      <c r="G131" s="129" t="s">
        <v>120</v>
      </c>
      <c r="H131" s="127">
        <f>H130+1040000</f>
        <v>1040014</v>
      </c>
      <c r="I131" s="104"/>
      <c r="J131" s="59" t="s">
        <v>5</v>
      </c>
      <c r="K131" s="59">
        <v>1</v>
      </c>
      <c r="L131" s="101" t="s">
        <v>53</v>
      </c>
      <c r="M131" s="103">
        <f>K131-1</f>
        <v>0</v>
      </c>
      <c r="N131" s="103">
        <f>M131*T131</f>
        <v>0</v>
      </c>
      <c r="O131" s="103"/>
      <c r="P131" s="103"/>
      <c r="Q131" s="103"/>
      <c r="R131" s="103"/>
      <c r="S131" s="103" t="s">
        <v>47</v>
      </c>
      <c r="T131" s="104">
        <f>T130/12</f>
        <v>29.530587999999998</v>
      </c>
    </row>
    <row r="132" spans="2:20" ht="14.25" thickBot="1" thickTop="1">
      <c r="B132" s="101" t="s">
        <v>72</v>
      </c>
      <c r="C132" s="103">
        <v>1000000</v>
      </c>
      <c r="D132" s="125">
        <f>IF(D131,C130,C131)</f>
        <v>2002</v>
      </c>
      <c r="E132" s="127">
        <f>E131/2</f>
        <v>0</v>
      </c>
      <c r="F132" s="125"/>
      <c r="G132" s="103" t="s">
        <v>72</v>
      </c>
      <c r="H132" s="103">
        <v>1040000</v>
      </c>
      <c r="I132" s="104"/>
      <c r="J132" s="59" t="s">
        <v>6</v>
      </c>
      <c r="K132" s="59">
        <v>1433</v>
      </c>
      <c r="L132" s="110" t="s">
        <v>60</v>
      </c>
      <c r="M132" s="108">
        <f>K130</f>
        <v>22</v>
      </c>
      <c r="N132" s="108">
        <f>M132</f>
        <v>22</v>
      </c>
      <c r="O132" s="108"/>
      <c r="P132" s="108"/>
      <c r="Q132" s="108"/>
      <c r="R132" s="108"/>
      <c r="S132" s="108"/>
      <c r="T132" s="109"/>
    </row>
    <row r="133" spans="2:9" ht="13.5" thickTop="1">
      <c r="B133" s="101" t="s">
        <v>46</v>
      </c>
      <c r="C133" s="103">
        <v>365.25</v>
      </c>
      <c r="D133" s="125"/>
      <c r="E133" s="103"/>
      <c r="F133" s="125"/>
      <c r="G133" s="103" t="s">
        <v>46</v>
      </c>
      <c r="H133" s="103">
        <f>E44</f>
        <v>354.367056</v>
      </c>
      <c r="I133" s="104"/>
    </row>
    <row r="134" spans="2:14" ht="12.75">
      <c r="B134" s="101" t="s">
        <v>47</v>
      </c>
      <c r="C134" s="103">
        <f>C133/12</f>
        <v>30.4375</v>
      </c>
      <c r="D134" s="125"/>
      <c r="E134" s="103"/>
      <c r="F134" s="125"/>
      <c r="G134" s="103" t="s">
        <v>47</v>
      </c>
      <c r="H134" s="103">
        <f>F44</f>
        <v>29.530587999999998</v>
      </c>
      <c r="I134" s="104"/>
      <c r="L134" s="59">
        <f>N134-Q130</f>
        <v>227027</v>
      </c>
      <c r="N134" s="59">
        <v>734503</v>
      </c>
    </row>
    <row r="135" spans="2:9" ht="12.75">
      <c r="B135" s="101" t="s">
        <v>121</v>
      </c>
      <c r="C135" s="103">
        <v>365250000</v>
      </c>
      <c r="D135" s="125"/>
      <c r="E135" s="103"/>
      <c r="F135" s="125"/>
      <c r="G135" s="103" t="s">
        <v>121</v>
      </c>
      <c r="H135" s="103">
        <f>H132*H133</f>
        <v>368541738.24</v>
      </c>
      <c r="I135" s="104"/>
    </row>
    <row r="136" spans="2:9" ht="12.75">
      <c r="B136" s="101" t="s">
        <v>129</v>
      </c>
      <c r="C136" s="103">
        <f>C135+H137</f>
        <v>365477027</v>
      </c>
      <c r="D136" s="125"/>
      <c r="E136" s="103"/>
      <c r="F136" s="125"/>
      <c r="G136" s="103"/>
      <c r="H136" s="103"/>
      <c r="I136" s="104"/>
    </row>
    <row r="137" spans="2:9" ht="12.75">
      <c r="B137" s="101"/>
      <c r="C137" s="103"/>
      <c r="D137" s="125"/>
      <c r="E137" s="103"/>
      <c r="F137" s="125"/>
      <c r="G137" s="103" t="s">
        <v>122</v>
      </c>
      <c r="H137" s="103">
        <f>L134</f>
        <v>227027</v>
      </c>
      <c r="I137" s="104"/>
    </row>
    <row r="138" spans="2:9" ht="13.5" thickBot="1">
      <c r="B138" s="110"/>
      <c r="C138" s="108"/>
      <c r="D138" s="130"/>
      <c r="E138" s="108"/>
      <c r="F138" s="130"/>
      <c r="G138" s="108" t="s">
        <v>128</v>
      </c>
      <c r="H138" s="108">
        <f>H135-C135</f>
        <v>3291738.2400000095</v>
      </c>
      <c r="I138" s="109"/>
    </row>
    <row r="139" ht="14.25" thickBot="1" thickTop="1"/>
    <row r="140" spans="2:18" ht="14.25" thickBot="1" thickTop="1">
      <c r="B140" s="114" t="s">
        <v>123</v>
      </c>
      <c r="C140" s="99"/>
      <c r="D140" s="99" t="s">
        <v>124</v>
      </c>
      <c r="E140" s="128" t="s">
        <v>126</v>
      </c>
      <c r="F140" s="119" t="s">
        <v>134</v>
      </c>
      <c r="G140" s="98">
        <f>IF(D131,F141,G141)</f>
        <v>731030</v>
      </c>
      <c r="H140" s="99" t="s">
        <v>127</v>
      </c>
      <c r="I140" s="99"/>
      <c r="J140" s="114" t="s">
        <v>135</v>
      </c>
      <c r="K140" s="100">
        <f>SIGN(G140)</f>
        <v>1</v>
      </c>
      <c r="L140" s="99"/>
      <c r="M140" s="114" t="s">
        <v>136</v>
      </c>
      <c r="N140" s="100">
        <f>MOD(F141,7)</f>
        <v>6</v>
      </c>
      <c r="O140" s="99"/>
      <c r="P140" s="124" t="s">
        <v>77</v>
      </c>
      <c r="Q140" s="124" t="s">
        <v>74</v>
      </c>
      <c r="R140" s="100"/>
    </row>
    <row r="141" spans="2:18" ht="14.25" thickBot="1" thickTop="1">
      <c r="B141" s="101" t="s">
        <v>4</v>
      </c>
      <c r="C141" s="131">
        <f>E6</f>
        <v>14</v>
      </c>
      <c r="D141" s="103"/>
      <c r="E141" s="132" t="s">
        <v>61</v>
      </c>
      <c r="F141" s="98">
        <f>H81</f>
        <v>731030</v>
      </c>
      <c r="G141" s="103">
        <f>F141-C135</f>
        <v>-364518970</v>
      </c>
      <c r="H141" s="132" t="s">
        <v>61</v>
      </c>
      <c r="I141" s="98">
        <f>F141</f>
        <v>731030</v>
      </c>
      <c r="J141" s="101"/>
      <c r="K141" s="125">
        <f>K140-0.5</f>
        <v>0.5</v>
      </c>
      <c r="L141" s="103"/>
      <c r="M141" s="101" t="s">
        <v>139</v>
      </c>
      <c r="N141" s="104">
        <f>N140+1</f>
        <v>7</v>
      </c>
      <c r="O141" s="103"/>
      <c r="P141" s="125" t="s">
        <v>78</v>
      </c>
      <c r="Q141" s="125" t="s">
        <v>75</v>
      </c>
      <c r="R141" s="104"/>
    </row>
    <row r="142" spans="2:18" ht="14.25" thickBot="1" thickTop="1">
      <c r="B142" s="101" t="s">
        <v>5</v>
      </c>
      <c r="C142" s="133">
        <f>E7</f>
        <v>6</v>
      </c>
      <c r="D142" s="103"/>
      <c r="E142" s="134" t="s">
        <v>131</v>
      </c>
      <c r="F142" s="135">
        <f>H137</f>
        <v>227027</v>
      </c>
      <c r="G142" s="103"/>
      <c r="H142" s="134" t="s">
        <v>143</v>
      </c>
      <c r="I142" s="103">
        <f>H135-C136</f>
        <v>3064711.2400000095</v>
      </c>
      <c r="J142" s="101"/>
      <c r="K142" s="125">
        <f>SIGN(K141)</f>
        <v>1</v>
      </c>
      <c r="L142" s="103"/>
      <c r="M142" s="101" t="s">
        <v>137</v>
      </c>
      <c r="N142" s="104" t="str">
        <f>CHOOSE(N141,P140,P141,P142,P143,P144,P145,P146)</f>
        <v>الجمعة</v>
      </c>
      <c r="O142" s="103"/>
      <c r="P142" s="125" t="s">
        <v>79</v>
      </c>
      <c r="Q142" s="125" t="s">
        <v>76</v>
      </c>
      <c r="R142" s="104"/>
    </row>
    <row r="143" spans="2:18" ht="14.25" thickBot="1" thickTop="1">
      <c r="B143" s="101" t="s">
        <v>6</v>
      </c>
      <c r="C143" s="136">
        <f>D132</f>
        <v>2002</v>
      </c>
      <c r="D143" s="103"/>
      <c r="E143" s="137" t="s">
        <v>130</v>
      </c>
      <c r="F143" s="138">
        <f>F141-F142</f>
        <v>504003</v>
      </c>
      <c r="G143" s="103"/>
      <c r="H143" s="137" t="s">
        <v>125</v>
      </c>
      <c r="I143" s="115">
        <f>I142+F141</f>
        <v>3795741.2400000095</v>
      </c>
      <c r="J143" s="101"/>
      <c r="K143" s="104">
        <f>K142-1</f>
        <v>0</v>
      </c>
      <c r="L143" s="103"/>
      <c r="M143" s="101" t="s">
        <v>138</v>
      </c>
      <c r="N143" s="104" t="str">
        <f>CHOOSE(N141,Q140,Q141,Q142,Q143,Q144,Q145,Q146)</f>
        <v>الثلاثاء</v>
      </c>
      <c r="O143" s="103"/>
      <c r="P143" s="125" t="s">
        <v>80</v>
      </c>
      <c r="Q143" s="125" t="s">
        <v>77</v>
      </c>
      <c r="R143" s="104"/>
    </row>
    <row r="144" spans="2:18" ht="14.25" thickBot="1" thickTop="1">
      <c r="B144" s="101"/>
      <c r="C144" s="103"/>
      <c r="D144" s="103"/>
      <c r="E144" s="103"/>
      <c r="F144" s="103"/>
      <c r="G144" s="103"/>
      <c r="H144" s="103"/>
      <c r="I144" s="103"/>
      <c r="J144" s="98">
        <f>G140+K144</f>
        <v>731030</v>
      </c>
      <c r="K144" s="127">
        <f>K143/2</f>
        <v>0</v>
      </c>
      <c r="L144" s="103"/>
      <c r="M144" s="101"/>
      <c r="N144" s="104"/>
      <c r="O144" s="103"/>
      <c r="P144" s="125" t="s">
        <v>74</v>
      </c>
      <c r="Q144" s="125" t="s">
        <v>78</v>
      </c>
      <c r="R144" s="104"/>
    </row>
    <row r="145" spans="2:18" ht="14.25" thickBot="1" thickTop="1">
      <c r="B145" s="114" t="s">
        <v>144</v>
      </c>
      <c r="C145" s="100"/>
      <c r="D145" s="103"/>
      <c r="E145" s="103"/>
      <c r="F145" s="103" t="s">
        <v>132</v>
      </c>
      <c r="G145" s="139">
        <f>IF(D131,F143,I143)</f>
        <v>504003</v>
      </c>
      <c r="H145" s="127">
        <f>G145-H135</f>
        <v>-368037735.24</v>
      </c>
      <c r="I145" s="103">
        <f>SIGN(H145)</f>
        <v>-1</v>
      </c>
      <c r="J145" s="103"/>
      <c r="K145" s="103"/>
      <c r="L145" s="103"/>
      <c r="M145" s="110" t="s">
        <v>140</v>
      </c>
      <c r="N145" s="138" t="str">
        <f>IF(D131,N142,N143)</f>
        <v>الجمعة</v>
      </c>
      <c r="O145" s="103"/>
      <c r="P145" s="125" t="s">
        <v>75</v>
      </c>
      <c r="Q145" s="125" t="s">
        <v>79</v>
      </c>
      <c r="R145" s="104"/>
    </row>
    <row r="146" spans="2:18" ht="14.25" thickBot="1" thickTop="1">
      <c r="B146" s="140" t="s">
        <v>4</v>
      </c>
      <c r="C146" s="131">
        <f>E54</f>
        <v>4</v>
      </c>
      <c r="D146" s="103"/>
      <c r="E146" s="103"/>
      <c r="F146" s="103" t="s">
        <v>133</v>
      </c>
      <c r="G146" s="106">
        <f>IF(D131,G145,H149)</f>
        <v>504003</v>
      </c>
      <c r="H146" s="103"/>
      <c r="I146" s="125">
        <f>I145-0.5</f>
        <v>-1.5</v>
      </c>
      <c r="J146" s="103"/>
      <c r="K146" s="103"/>
      <c r="L146" s="103"/>
      <c r="M146" s="103"/>
      <c r="N146" s="103"/>
      <c r="O146" s="103"/>
      <c r="P146" s="130" t="s">
        <v>76</v>
      </c>
      <c r="Q146" s="130" t="s">
        <v>80</v>
      </c>
      <c r="R146" s="104"/>
    </row>
    <row r="147" spans="2:18" ht="13.5" thickTop="1">
      <c r="B147" s="141" t="s">
        <v>5</v>
      </c>
      <c r="C147" s="133">
        <f>E55</f>
        <v>4</v>
      </c>
      <c r="D147" s="103"/>
      <c r="E147" s="103"/>
      <c r="F147" s="103"/>
      <c r="G147" s="103"/>
      <c r="H147" s="103"/>
      <c r="I147" s="125">
        <f>SIGN(I146)</f>
        <v>-1</v>
      </c>
      <c r="J147" s="103"/>
      <c r="K147" s="103"/>
      <c r="L147" s="103"/>
      <c r="M147" s="103"/>
      <c r="N147" s="103" t="s">
        <v>109</v>
      </c>
      <c r="O147" s="103"/>
      <c r="P147" s="111" t="s">
        <v>81</v>
      </c>
      <c r="Q147" s="142" t="s">
        <v>91</v>
      </c>
      <c r="R147" s="104"/>
    </row>
    <row r="148" spans="2:18" ht="13.5" thickBot="1">
      <c r="B148" s="137" t="s">
        <v>6</v>
      </c>
      <c r="C148" s="136">
        <f>D148</f>
        <v>1423</v>
      </c>
      <c r="D148" s="104">
        <f>IF(D131,E148,E153)</f>
        <v>1423</v>
      </c>
      <c r="E148" s="103">
        <f>E56</f>
        <v>1423</v>
      </c>
      <c r="F148" s="103"/>
      <c r="G148" s="103"/>
      <c r="H148" s="103"/>
      <c r="I148" s="103">
        <f>I147-1</f>
        <v>-2</v>
      </c>
      <c r="J148" s="103"/>
      <c r="K148" s="103"/>
      <c r="L148" s="103"/>
      <c r="M148" s="103"/>
      <c r="N148" s="103">
        <f>C142</f>
        <v>6</v>
      </c>
      <c r="O148" s="103"/>
      <c r="P148" s="112" t="s">
        <v>86</v>
      </c>
      <c r="Q148" s="143" t="s">
        <v>92</v>
      </c>
      <c r="R148" s="104"/>
    </row>
    <row r="149" spans="2:18" ht="14.25" thickBot="1" thickTop="1">
      <c r="B149" s="101"/>
      <c r="C149" s="103"/>
      <c r="D149" s="103"/>
      <c r="E149" s="103">
        <f>E148-H132</f>
        <v>-1038577</v>
      </c>
      <c r="F149" s="103">
        <f>SIGN(E149)</f>
        <v>-1</v>
      </c>
      <c r="G149" s="103"/>
      <c r="H149" s="103">
        <f>H145+I149</f>
        <v>-368037736.24</v>
      </c>
      <c r="I149" s="127">
        <f>I148/2</f>
        <v>-1</v>
      </c>
      <c r="J149" s="103"/>
      <c r="K149" s="103"/>
      <c r="L149" s="103"/>
      <c r="M149" s="103"/>
      <c r="N149" s="98" t="str">
        <f>CHOOSE(N148,Q147,Q148,Q149,Q150,Q151,Q152,Q153,Q154,Q155,Q156,Q157,Q158)</f>
        <v>يونيو</v>
      </c>
      <c r="O149" s="103"/>
      <c r="P149" s="112" t="s">
        <v>82</v>
      </c>
      <c r="Q149" s="143" t="s">
        <v>93</v>
      </c>
      <c r="R149" s="104"/>
    </row>
    <row r="150" spans="2:18" ht="13.5" thickTop="1">
      <c r="B150" s="101"/>
      <c r="C150" s="103"/>
      <c r="D150" s="103"/>
      <c r="E150" s="103"/>
      <c r="F150" s="125">
        <f>F149-0.5</f>
        <v>-1.5</v>
      </c>
      <c r="G150" s="103"/>
      <c r="H150" s="103"/>
      <c r="I150" s="103"/>
      <c r="J150" s="103"/>
      <c r="K150" s="103"/>
      <c r="L150" s="103"/>
      <c r="M150" s="103"/>
      <c r="N150" s="103" t="s">
        <v>110</v>
      </c>
      <c r="O150" s="103"/>
      <c r="P150" s="112" t="s">
        <v>83</v>
      </c>
      <c r="Q150" s="143" t="s">
        <v>94</v>
      </c>
      <c r="R150" s="104"/>
    </row>
    <row r="151" spans="2:18" ht="13.5" thickBot="1">
      <c r="B151" s="101"/>
      <c r="C151" s="103"/>
      <c r="D151" s="103"/>
      <c r="E151" s="103"/>
      <c r="F151" s="125">
        <f>SIGN(F150)</f>
        <v>-1</v>
      </c>
      <c r="G151" s="103"/>
      <c r="H151" s="103"/>
      <c r="I151" s="103"/>
      <c r="J151" s="103"/>
      <c r="K151" s="103"/>
      <c r="L151" s="103"/>
      <c r="M151" s="103"/>
      <c r="N151" s="103">
        <f>C147</f>
        <v>4</v>
      </c>
      <c r="O151" s="103"/>
      <c r="P151" s="112" t="s">
        <v>103</v>
      </c>
      <c r="Q151" s="143" t="s">
        <v>95</v>
      </c>
      <c r="R151" s="104"/>
    </row>
    <row r="152" spans="2:18" ht="14.25" thickBot="1" thickTop="1">
      <c r="B152" s="101"/>
      <c r="C152" s="103"/>
      <c r="D152" s="103"/>
      <c r="E152" s="103"/>
      <c r="F152" s="103">
        <f>F151-1</f>
        <v>-2</v>
      </c>
      <c r="G152" s="103"/>
      <c r="H152" s="103"/>
      <c r="I152" s="103"/>
      <c r="J152" s="103"/>
      <c r="K152" s="103"/>
      <c r="L152" s="103"/>
      <c r="M152" s="103"/>
      <c r="N152" s="106" t="str">
        <f>CHOOSE(N151,P147,P148,P149,P150,P151,P152,P153,P154,P155,P156,P157,P158)</f>
        <v>ربيع ثان</v>
      </c>
      <c r="O152" s="103"/>
      <c r="P152" s="112" t="s">
        <v>104</v>
      </c>
      <c r="Q152" s="143" t="s">
        <v>96</v>
      </c>
      <c r="R152" s="104"/>
    </row>
    <row r="153" spans="2:18" ht="14.25" thickBot="1" thickTop="1">
      <c r="B153" s="101"/>
      <c r="C153" s="103"/>
      <c r="D153" s="103"/>
      <c r="E153" s="103">
        <f>E149+F153</f>
        <v>-1038578</v>
      </c>
      <c r="F153" s="127">
        <f>F152/2</f>
        <v>-1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12" t="s">
        <v>87</v>
      </c>
      <c r="Q153" s="143" t="s">
        <v>97</v>
      </c>
      <c r="R153" s="104"/>
    </row>
    <row r="154" spans="2:18" ht="13.5" thickTop="1">
      <c r="B154" s="101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12" t="s">
        <v>88</v>
      </c>
      <c r="Q154" s="143" t="s">
        <v>98</v>
      </c>
      <c r="R154" s="104"/>
    </row>
    <row r="155" spans="2:18" ht="12.75">
      <c r="B155" s="101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12" t="s">
        <v>89</v>
      </c>
      <c r="Q155" s="143" t="s">
        <v>99</v>
      </c>
      <c r="R155" s="104"/>
    </row>
    <row r="156" spans="2:18" ht="12.75">
      <c r="B156" s="101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12" t="s">
        <v>90</v>
      </c>
      <c r="Q156" s="143" t="s">
        <v>102</v>
      </c>
      <c r="R156" s="104"/>
    </row>
    <row r="157" spans="2:18" ht="12.75">
      <c r="B157" s="101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12" t="s">
        <v>84</v>
      </c>
      <c r="Q157" s="143" t="s">
        <v>100</v>
      </c>
      <c r="R157" s="104"/>
    </row>
    <row r="158" spans="2:18" ht="13.5" thickBot="1">
      <c r="B158" s="110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44" t="s">
        <v>85</v>
      </c>
      <c r="Q158" s="145" t="s">
        <v>101</v>
      </c>
      <c r="R158" s="109"/>
    </row>
    <row r="159" spans="3:4" ht="13.5" thickTop="1">
      <c r="C159" s="103"/>
      <c r="D159" s="103"/>
    </row>
    <row r="160" spans="2:4" ht="12.75">
      <c r="B160" s="103"/>
      <c r="C160" s="103"/>
      <c r="D160" s="103"/>
    </row>
    <row r="161" spans="2:4" ht="12.75">
      <c r="B161" s="103"/>
      <c r="C161" s="103"/>
      <c r="D161" s="103"/>
    </row>
    <row r="162" spans="2:4" ht="12.75">
      <c r="B162" s="103"/>
      <c r="C162" s="103"/>
      <c r="D162" s="103"/>
    </row>
    <row r="163" spans="2:4" ht="12.75">
      <c r="B163" s="103"/>
      <c r="C163" s="103"/>
      <c r="D163" s="103"/>
    </row>
    <row r="164" spans="2:4" ht="12.75">
      <c r="B164" s="103"/>
      <c r="C164" s="103"/>
      <c r="D164" s="103"/>
    </row>
    <row r="165" spans="2:4" ht="12.75">
      <c r="B165" s="103"/>
      <c r="C165" s="103"/>
      <c r="D165" s="103"/>
    </row>
    <row r="166" spans="2:4" ht="12.75">
      <c r="B166" s="103"/>
      <c r="C166" s="103"/>
      <c r="D166" s="103"/>
    </row>
    <row r="167" spans="2:4" ht="13.5" thickBot="1">
      <c r="B167" s="103"/>
      <c r="C167" s="108"/>
      <c r="D167" s="108"/>
    </row>
    <row r="168" spans="2:8" ht="13.5" thickTop="1">
      <c r="B168" s="99"/>
      <c r="C168" s="99"/>
      <c r="D168" s="124"/>
      <c r="E168" s="125">
        <f>SIGN(C170)</f>
        <v>1</v>
      </c>
      <c r="F168" s="114"/>
      <c r="G168" s="114"/>
      <c r="H168" s="100"/>
    </row>
    <row r="169" spans="2:9" ht="13.5" thickBot="1">
      <c r="B169" s="103" t="s">
        <v>117</v>
      </c>
      <c r="C169" s="103"/>
      <c r="D169" s="125"/>
      <c r="E169" s="125">
        <f>E168-0.5</f>
        <v>0.5</v>
      </c>
      <c r="F169" s="101"/>
      <c r="G169" s="101" t="s">
        <v>116</v>
      </c>
      <c r="H169" s="104"/>
      <c r="I169" s="103"/>
    </row>
    <row r="170" spans="2:8" ht="14.25" thickBot="1" thickTop="1">
      <c r="B170" s="119" t="s">
        <v>118</v>
      </c>
      <c r="C170" s="127">
        <f>E17</f>
        <v>1</v>
      </c>
      <c r="D170" s="125">
        <f>SIGN(C170)</f>
        <v>1</v>
      </c>
      <c r="E170" s="125">
        <f>SIGN(E169)</f>
        <v>1</v>
      </c>
      <c r="F170" s="127"/>
      <c r="G170" s="127" t="s">
        <v>118</v>
      </c>
      <c r="H170" s="127"/>
    </row>
    <row r="171" spans="2:8" ht="14.25" thickBot="1" thickTop="1">
      <c r="B171" s="129" t="s">
        <v>120</v>
      </c>
      <c r="C171" s="127">
        <f>C170+C172-E172</f>
        <v>1040001</v>
      </c>
      <c r="D171" s="125" t="b">
        <f>EXACT(D170,1)</f>
        <v>1</v>
      </c>
      <c r="E171" s="103">
        <f>E170-1</f>
        <v>0</v>
      </c>
      <c r="F171" s="127"/>
      <c r="G171" s="127" t="s">
        <v>119</v>
      </c>
      <c r="H171" s="127"/>
    </row>
    <row r="172" spans="2:8" ht="14.25" thickBot="1" thickTop="1">
      <c r="B172" s="103" t="s">
        <v>72</v>
      </c>
      <c r="C172" s="103">
        <v>1040000</v>
      </c>
      <c r="D172" s="106">
        <f>IF(D171,C170,C171)</f>
        <v>1</v>
      </c>
      <c r="E172" s="127">
        <f>E171/2</f>
        <v>0</v>
      </c>
      <c r="F172" s="101"/>
      <c r="G172" s="101" t="s">
        <v>72</v>
      </c>
      <c r="H172" s="104">
        <v>1000000</v>
      </c>
    </row>
    <row r="173" spans="2:8" ht="13.5" thickTop="1">
      <c r="B173" s="103" t="s">
        <v>46</v>
      </c>
      <c r="C173" s="103">
        <f>E44</f>
        <v>354.367056</v>
      </c>
      <c r="D173" s="104"/>
      <c r="F173" s="101"/>
      <c r="G173" s="101" t="s">
        <v>46</v>
      </c>
      <c r="H173" s="104">
        <v>365.25</v>
      </c>
    </row>
    <row r="174" spans="2:8" ht="12.75">
      <c r="B174" s="103" t="s">
        <v>47</v>
      </c>
      <c r="C174" s="103">
        <f>C173/12</f>
        <v>29.530587999999998</v>
      </c>
      <c r="D174" s="104"/>
      <c r="F174" s="101"/>
      <c r="G174" s="101" t="s">
        <v>47</v>
      </c>
      <c r="H174" s="104">
        <f>H173/12</f>
        <v>30.4375</v>
      </c>
    </row>
    <row r="175" spans="2:8" ht="12.75">
      <c r="B175" s="103" t="s">
        <v>121</v>
      </c>
      <c r="C175" s="103">
        <f>C172*C173</f>
        <v>368541738.24</v>
      </c>
      <c r="D175" s="104"/>
      <c r="F175" s="101"/>
      <c r="G175" s="101" t="s">
        <v>121</v>
      </c>
      <c r="H175" s="104">
        <f>H173*H172</f>
        <v>365250000</v>
      </c>
    </row>
    <row r="176" spans="2:8" ht="12.75">
      <c r="B176" s="103"/>
      <c r="C176" s="103"/>
      <c r="D176" s="104"/>
      <c r="F176" s="101"/>
      <c r="G176" s="101" t="s">
        <v>129</v>
      </c>
      <c r="H176" s="104">
        <f>H175+C177</f>
        <v>365477027</v>
      </c>
    </row>
    <row r="177" spans="2:8" ht="12.75">
      <c r="B177" s="103" t="s">
        <v>122</v>
      </c>
      <c r="C177" s="103">
        <f>H137</f>
        <v>227027</v>
      </c>
      <c r="D177" s="104"/>
      <c r="F177" s="101"/>
      <c r="G177" s="101"/>
      <c r="H177" s="104"/>
    </row>
    <row r="178" spans="2:8" ht="13.5" thickBot="1">
      <c r="B178" s="108" t="s">
        <v>128</v>
      </c>
      <c r="C178" s="108">
        <f>C175-H175</f>
        <v>3291738.2400000095</v>
      </c>
      <c r="D178" s="109"/>
      <c r="F178" s="110"/>
      <c r="G178" s="110"/>
      <c r="H178" s="109"/>
    </row>
    <row r="179" ht="14.25" thickBot="1" thickTop="1"/>
    <row r="180" spans="2:11" ht="14.25" thickBot="1" thickTop="1">
      <c r="B180" s="114" t="s">
        <v>141</v>
      </c>
      <c r="C180" s="99"/>
      <c r="D180" s="99" t="s">
        <v>124</v>
      </c>
      <c r="E180" s="128" t="s">
        <v>126</v>
      </c>
      <c r="F180" s="119" t="s">
        <v>134</v>
      </c>
      <c r="G180" s="98">
        <f>IF(D171,F181,G181)</f>
        <v>132.12235199999998</v>
      </c>
      <c r="H180" s="99" t="s">
        <v>127</v>
      </c>
      <c r="I180" s="99"/>
      <c r="J180" s="114" t="s">
        <v>135</v>
      </c>
      <c r="K180" s="100">
        <f>SIGN(G180)</f>
        <v>1</v>
      </c>
    </row>
    <row r="181" spans="2:11" ht="14.25" thickBot="1" thickTop="1">
      <c r="B181" s="101" t="s">
        <v>4</v>
      </c>
      <c r="C181" s="131">
        <f>E15</f>
        <v>14</v>
      </c>
      <c r="D181" s="103"/>
      <c r="E181" s="132" t="s">
        <v>61</v>
      </c>
      <c r="F181" s="106">
        <f>G59</f>
        <v>132.12235199999998</v>
      </c>
      <c r="G181" s="103">
        <f>F181-C175</f>
        <v>-368541606.117648</v>
      </c>
      <c r="H181" s="132" t="s">
        <v>61</v>
      </c>
      <c r="I181" s="106">
        <f>F181</f>
        <v>132.12235199999998</v>
      </c>
      <c r="J181" s="101"/>
      <c r="K181" s="125">
        <f>K180-0.5</f>
        <v>0.5</v>
      </c>
    </row>
    <row r="182" spans="2:17" ht="14.25" thickBot="1" thickTop="1">
      <c r="B182" s="101" t="s">
        <v>5</v>
      </c>
      <c r="C182" s="133">
        <f>E16</f>
        <v>5</v>
      </c>
      <c r="D182" s="103"/>
      <c r="E182" s="134" t="s">
        <v>131</v>
      </c>
      <c r="F182" s="135">
        <f>C177</f>
        <v>227027</v>
      </c>
      <c r="G182" s="103"/>
      <c r="H182" s="134" t="s">
        <v>143</v>
      </c>
      <c r="I182" s="103">
        <f>C175-H176</f>
        <v>3064711.2400000095</v>
      </c>
      <c r="J182" s="101"/>
      <c r="K182" s="125">
        <f>SIGN(K181)</f>
        <v>1</v>
      </c>
      <c r="M182" s="114" t="s">
        <v>136</v>
      </c>
      <c r="N182" s="100">
        <f>MOD(G187,7)</f>
        <v>3</v>
      </c>
      <c r="O182" s="99"/>
      <c r="P182" s="124" t="s">
        <v>77</v>
      </c>
      <c r="Q182" s="124" t="s">
        <v>74</v>
      </c>
    </row>
    <row r="183" spans="2:17" ht="14.25" thickBot="1" thickTop="1">
      <c r="B183" s="101" t="s">
        <v>6</v>
      </c>
      <c r="C183" s="136">
        <f>D172</f>
        <v>1</v>
      </c>
      <c r="D183" s="103"/>
      <c r="E183" s="137" t="s">
        <v>125</v>
      </c>
      <c r="F183" s="138">
        <f>F181+F182</f>
        <v>227159.122352</v>
      </c>
      <c r="G183" s="103"/>
      <c r="H183" s="137" t="s">
        <v>130</v>
      </c>
      <c r="I183" s="115">
        <f>I181-I182</f>
        <v>-3064579.1176480097</v>
      </c>
      <c r="J183" s="101"/>
      <c r="K183" s="104">
        <f>K182-1</f>
        <v>0</v>
      </c>
      <c r="M183" s="101" t="s">
        <v>139</v>
      </c>
      <c r="N183" s="104">
        <f>N182+1</f>
        <v>4</v>
      </c>
      <c r="O183" s="103"/>
      <c r="P183" s="125" t="s">
        <v>78</v>
      </c>
      <c r="Q183" s="125" t="s">
        <v>75</v>
      </c>
    </row>
    <row r="184" spans="2:17" ht="14.25" thickBot="1" thickTop="1">
      <c r="B184" s="101"/>
      <c r="C184" s="103"/>
      <c r="D184" s="103"/>
      <c r="E184" s="103"/>
      <c r="F184" s="103"/>
      <c r="G184" s="103"/>
      <c r="H184" s="103"/>
      <c r="I184" s="103"/>
      <c r="J184" s="98">
        <f>G180+K184</f>
        <v>132.12235199999998</v>
      </c>
      <c r="K184" s="127">
        <f>K183/2</f>
        <v>0</v>
      </c>
      <c r="M184" s="101" t="s">
        <v>137</v>
      </c>
      <c r="N184" s="104" t="str">
        <f>CHOOSE(N183,P182,P183,P184,P185,P186,P187,P188)</f>
        <v>الثلاثاء</v>
      </c>
      <c r="O184" s="103"/>
      <c r="P184" s="125" t="s">
        <v>79</v>
      </c>
      <c r="Q184" s="125" t="s">
        <v>76</v>
      </c>
    </row>
    <row r="185" spans="2:17" ht="14.25" thickBot="1" thickTop="1">
      <c r="B185" s="114" t="s">
        <v>147</v>
      </c>
      <c r="C185" s="100"/>
      <c r="D185" s="103"/>
      <c r="E185" s="103"/>
      <c r="F185" s="103" t="s">
        <v>142</v>
      </c>
      <c r="G185" s="98">
        <f>IF(D171,F183,I183)</f>
        <v>227159.122352</v>
      </c>
      <c r="H185" s="127">
        <f>G185-H175</f>
        <v>-365022840.877648</v>
      </c>
      <c r="I185" s="103">
        <f>SIGN(H185)</f>
        <v>-1</v>
      </c>
      <c r="J185" s="103"/>
      <c r="K185" s="103"/>
      <c r="M185" s="101" t="s">
        <v>138</v>
      </c>
      <c r="N185" s="104" t="str">
        <f>CHOOSE(N183,Q182,Q183,Q184,Q185,Q186,Q187,Q188)</f>
        <v>السبت</v>
      </c>
      <c r="O185" s="103"/>
      <c r="P185" s="125" t="s">
        <v>80</v>
      </c>
      <c r="Q185" s="125" t="s">
        <v>77</v>
      </c>
    </row>
    <row r="186" spans="2:17" ht="14.25" thickBot="1" thickTop="1">
      <c r="B186" s="140" t="s">
        <v>4</v>
      </c>
      <c r="C186" s="131">
        <f>E73</f>
        <v>6</v>
      </c>
      <c r="D186" s="103"/>
      <c r="E186" s="103"/>
      <c r="F186" s="103" t="s">
        <v>145</v>
      </c>
      <c r="G186" s="106">
        <f>IF(D171,G185,H185)</f>
        <v>227159.122352</v>
      </c>
      <c r="H186" s="103"/>
      <c r="I186" s="125">
        <f>I185-0.5</f>
        <v>-1.5</v>
      </c>
      <c r="J186" s="103"/>
      <c r="K186" s="103"/>
      <c r="M186" s="101"/>
      <c r="N186" s="104"/>
      <c r="O186" s="103"/>
      <c r="P186" s="125" t="s">
        <v>74</v>
      </c>
      <c r="Q186" s="125" t="s">
        <v>78</v>
      </c>
    </row>
    <row r="187" spans="2:17" ht="14.25" thickBot="1" thickTop="1">
      <c r="B187" s="141" t="s">
        <v>5</v>
      </c>
      <c r="C187" s="133">
        <f>E74</f>
        <v>12</v>
      </c>
      <c r="D187" s="103">
        <f>IF(D171,E189,E193)</f>
        <v>-999378</v>
      </c>
      <c r="E187" s="103"/>
      <c r="F187" s="103" t="s">
        <v>73</v>
      </c>
      <c r="G187" s="98">
        <f>CEILING(G185,1)</f>
        <v>227160</v>
      </c>
      <c r="H187" s="103"/>
      <c r="I187" s="125">
        <f>SIGN(I186)</f>
        <v>-1</v>
      </c>
      <c r="J187" s="103"/>
      <c r="K187" s="103"/>
      <c r="M187" s="110" t="s">
        <v>140</v>
      </c>
      <c r="N187" s="138" t="str">
        <f>IF(D171,N184,N185)</f>
        <v>الثلاثاء</v>
      </c>
      <c r="O187" s="103"/>
      <c r="P187" s="125" t="s">
        <v>75</v>
      </c>
      <c r="Q187" s="125" t="s">
        <v>79</v>
      </c>
    </row>
    <row r="188" spans="2:17" ht="14.25" thickBot="1" thickTop="1">
      <c r="B188" s="137" t="s">
        <v>6</v>
      </c>
      <c r="C188" s="136">
        <f>D188</f>
        <v>622</v>
      </c>
      <c r="D188" s="104">
        <f>IF(D171,E188,E193)</f>
        <v>622</v>
      </c>
      <c r="E188" s="103">
        <f>E75</f>
        <v>622</v>
      </c>
      <c r="F188" s="120" t="s">
        <v>146</v>
      </c>
      <c r="G188" s="98">
        <f>CEILING(G186,1)</f>
        <v>227160</v>
      </c>
      <c r="H188" s="103"/>
      <c r="I188" s="103">
        <f>I187-1</f>
        <v>-2</v>
      </c>
      <c r="J188" s="103"/>
      <c r="K188" s="103"/>
      <c r="M188" s="103"/>
      <c r="N188" s="103"/>
      <c r="O188" s="103"/>
      <c r="P188" s="130" t="s">
        <v>76</v>
      </c>
      <c r="Q188" s="130" t="s">
        <v>80</v>
      </c>
    </row>
    <row r="189" spans="5:17" ht="14.25" thickBot="1" thickTop="1">
      <c r="E189" s="103">
        <f>E188-H172</f>
        <v>-999378</v>
      </c>
      <c r="F189" s="103">
        <f>SIGN(E189)</f>
        <v>-1</v>
      </c>
      <c r="G189" s="103"/>
      <c r="H189" s="103">
        <f>H185+I189</f>
        <v>-365022841.877648</v>
      </c>
      <c r="I189" s="127">
        <f>I188/2</f>
        <v>-1</v>
      </c>
      <c r="J189" s="103"/>
      <c r="K189" s="103"/>
      <c r="M189" s="103"/>
      <c r="N189" s="103" t="s">
        <v>109</v>
      </c>
      <c r="O189" s="103"/>
      <c r="P189" s="111" t="s">
        <v>81</v>
      </c>
      <c r="Q189" s="142" t="s">
        <v>91</v>
      </c>
    </row>
    <row r="190" spans="3:17" ht="14.25" thickBot="1" thickTop="1">
      <c r="C190" s="59">
        <f>SIGN(E188)</f>
        <v>1</v>
      </c>
      <c r="E190" s="103"/>
      <c r="F190" s="125">
        <f>F189-0.5</f>
        <v>-1.5</v>
      </c>
      <c r="G190" s="103"/>
      <c r="H190" s="103"/>
      <c r="I190" s="103"/>
      <c r="J190" s="103"/>
      <c r="K190" s="103"/>
      <c r="M190" s="103"/>
      <c r="N190" s="103">
        <f>C187</f>
        <v>12</v>
      </c>
      <c r="O190" s="103"/>
      <c r="P190" s="112" t="s">
        <v>86</v>
      </c>
      <c r="Q190" s="143" t="s">
        <v>92</v>
      </c>
    </row>
    <row r="191" spans="3:17" ht="14.25" thickBot="1" thickTop="1">
      <c r="C191" s="59" t="b">
        <f>EXACT(C190,1)</f>
        <v>1</v>
      </c>
      <c r="E191" s="103"/>
      <c r="F191" s="125">
        <f>SIGN(F190)</f>
        <v>-1</v>
      </c>
      <c r="G191" s="103"/>
      <c r="H191" s="120"/>
      <c r="I191" s="120"/>
      <c r="J191" s="120"/>
      <c r="K191" s="120"/>
      <c r="M191" s="103"/>
      <c r="N191" s="98" t="str">
        <f>CHOOSE(N190,Q189,Q190,Q191,Q192,Q193,Q194,Q195,Q196,Q197,Q198,Q199,Q200)</f>
        <v>ديسمبر</v>
      </c>
      <c r="O191" s="103"/>
      <c r="P191" s="112" t="s">
        <v>82</v>
      </c>
      <c r="Q191" s="143" t="s">
        <v>93</v>
      </c>
    </row>
    <row r="192" spans="5:17" ht="14.25" thickBot="1" thickTop="1">
      <c r="E192" s="103"/>
      <c r="F192" s="103">
        <f>F191-1</f>
        <v>-2</v>
      </c>
      <c r="G192" s="103"/>
      <c r="H192" s="120" t="s">
        <v>148</v>
      </c>
      <c r="I192" s="98">
        <f>F201</f>
        <v>227160</v>
      </c>
      <c r="J192" s="120"/>
      <c r="K192" s="120"/>
      <c r="M192" s="103"/>
      <c r="N192" s="103" t="s">
        <v>110</v>
      </c>
      <c r="O192" s="103"/>
      <c r="P192" s="112" t="s">
        <v>83</v>
      </c>
      <c r="Q192" s="143" t="s">
        <v>94</v>
      </c>
    </row>
    <row r="193" spans="5:17" ht="14.25" thickBot="1" thickTop="1">
      <c r="E193" s="103">
        <f>E189+F193</f>
        <v>-999379</v>
      </c>
      <c r="F193" s="127">
        <f>F192/2</f>
        <v>-1</v>
      </c>
      <c r="G193" s="103"/>
      <c r="H193" s="120" t="s">
        <v>149</v>
      </c>
      <c r="I193" s="106">
        <f>J197</f>
        <v>133</v>
      </c>
      <c r="J193" s="120">
        <f>I192-C177</f>
        <v>133</v>
      </c>
      <c r="K193" s="103">
        <f>SIGN(J193)</f>
        <v>1</v>
      </c>
      <c r="M193" s="103"/>
      <c r="N193" s="103">
        <f>C182</f>
        <v>5</v>
      </c>
      <c r="O193" s="103"/>
      <c r="P193" s="112" t="s">
        <v>103</v>
      </c>
      <c r="Q193" s="143" t="s">
        <v>95</v>
      </c>
    </row>
    <row r="194" spans="8:17" ht="14.25" thickBot="1" thickTop="1">
      <c r="H194" s="120"/>
      <c r="I194" s="120"/>
      <c r="J194" s="120"/>
      <c r="K194" s="125">
        <f>K193-0.5</f>
        <v>0.5</v>
      </c>
      <c r="M194" s="103"/>
      <c r="N194" s="106" t="str">
        <f>CHOOSE(N193,P189,P190,P191,P192,P193,P194,P195,P196,P197,P198,P199,P200)</f>
        <v>جمادى أولى</v>
      </c>
      <c r="O194" s="103"/>
      <c r="P194" s="112" t="s">
        <v>104</v>
      </c>
      <c r="Q194" s="143" t="s">
        <v>96</v>
      </c>
    </row>
    <row r="195" spans="8:17" ht="13.5" thickTop="1">
      <c r="H195" s="120"/>
      <c r="I195" s="120"/>
      <c r="J195" s="120"/>
      <c r="K195" s="125">
        <f>SIGN(K194)</f>
        <v>1</v>
      </c>
      <c r="M195" s="103"/>
      <c r="N195" s="103"/>
      <c r="O195" s="103"/>
      <c r="P195" s="112" t="s">
        <v>87</v>
      </c>
      <c r="Q195" s="143" t="s">
        <v>97</v>
      </c>
    </row>
    <row r="196" spans="11:17" ht="13.5" thickBot="1">
      <c r="K196" s="103">
        <f>K195-1</f>
        <v>0</v>
      </c>
      <c r="M196" s="103"/>
      <c r="N196" s="103"/>
      <c r="O196" s="103"/>
      <c r="P196" s="112" t="s">
        <v>88</v>
      </c>
      <c r="Q196" s="143" t="s">
        <v>98</v>
      </c>
    </row>
    <row r="197" spans="5:17" ht="14.25" thickBot="1" thickTop="1">
      <c r="E197" s="114" t="s">
        <v>145</v>
      </c>
      <c r="F197" s="106">
        <f>G186</f>
        <v>227159.122352</v>
      </c>
      <c r="G197" s="99">
        <f>SIGN(F197)</f>
        <v>1</v>
      </c>
      <c r="H197" s="100">
        <f>G197-1</f>
        <v>0</v>
      </c>
      <c r="J197" s="103">
        <f>J193+K197-H198</f>
        <v>133</v>
      </c>
      <c r="K197" s="127">
        <f>K196/2</f>
        <v>0</v>
      </c>
      <c r="M197" s="103"/>
      <c r="N197" s="103"/>
      <c r="O197" s="103"/>
      <c r="P197" s="112" t="s">
        <v>89</v>
      </c>
      <c r="Q197" s="143" t="s">
        <v>99</v>
      </c>
    </row>
    <row r="198" spans="5:17" ht="14.25" thickBot="1" thickTop="1">
      <c r="E198" s="101"/>
      <c r="F198" s="103"/>
      <c r="G198" s="103"/>
      <c r="H198" s="146">
        <f>H197/2</f>
        <v>0</v>
      </c>
      <c r="M198" s="103"/>
      <c r="N198" s="103"/>
      <c r="O198" s="103"/>
      <c r="P198" s="112" t="s">
        <v>90</v>
      </c>
      <c r="Q198" s="143" t="s">
        <v>102</v>
      </c>
    </row>
    <row r="199" spans="5:17" ht="13.5" thickTop="1">
      <c r="E199" s="101"/>
      <c r="F199" s="103">
        <f>ABS(F197)</f>
        <v>227159.122352</v>
      </c>
      <c r="G199" s="103"/>
      <c r="H199" s="104"/>
      <c r="M199" s="103"/>
      <c r="N199" s="103"/>
      <c r="O199" s="103"/>
      <c r="P199" s="112" t="s">
        <v>84</v>
      </c>
      <c r="Q199" s="143" t="s">
        <v>100</v>
      </c>
    </row>
    <row r="200" spans="5:17" ht="13.5" thickBot="1">
      <c r="E200" s="101"/>
      <c r="F200" s="103">
        <f>CEILING(F199,1)</f>
        <v>227160</v>
      </c>
      <c r="G200" s="103"/>
      <c r="H200" s="104"/>
      <c r="M200" s="108"/>
      <c r="N200" s="108"/>
      <c r="O200" s="108"/>
      <c r="P200" s="144" t="s">
        <v>85</v>
      </c>
      <c r="Q200" s="145" t="s">
        <v>101</v>
      </c>
    </row>
    <row r="201" spans="5:8" ht="14.25" thickBot="1" thickTop="1">
      <c r="E201" s="110"/>
      <c r="F201" s="98">
        <f>F200*G197</f>
        <v>227160</v>
      </c>
      <c r="G201" s="108"/>
      <c r="H201" s="109"/>
    </row>
    <row r="202" spans="5:8" ht="13.5" thickTop="1">
      <c r="E202" s="99"/>
      <c r="F202" s="99"/>
      <c r="G202" s="99"/>
      <c r="H202" s="99"/>
    </row>
    <row r="203" spans="5:8" ht="12.75">
      <c r="E203" s="103"/>
      <c r="F203" s="103"/>
      <c r="G203" s="103"/>
      <c r="H203" s="103"/>
    </row>
    <row r="204" spans="5:8" ht="12.75">
      <c r="E204" s="103"/>
      <c r="F204" s="103"/>
      <c r="G204" s="103"/>
      <c r="H204" s="103"/>
    </row>
    <row r="205" spans="5:8" ht="12.75">
      <c r="E205" s="103"/>
      <c r="F205" s="103"/>
      <c r="G205" s="103"/>
      <c r="H205" s="103"/>
    </row>
  </sheetData>
  <sheetProtection password="CB05" sheet="1" objects="1" scenarios="1"/>
  <protectedRanges>
    <protectedRange sqref="E6:E8" name="نطاق1"/>
    <protectedRange sqref="E15:E17" name="نطاق2"/>
  </protectedRanges>
  <mergeCells count="8">
    <mergeCell ref="F12:H12"/>
    <mergeCell ref="D13:E13"/>
    <mergeCell ref="I13:J13"/>
    <mergeCell ref="E2:I2"/>
    <mergeCell ref="D4:E4"/>
    <mergeCell ref="I4:J4"/>
    <mergeCell ref="F11:H11"/>
    <mergeCell ref="G3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205"/>
  <sheetViews>
    <sheetView rightToLeft="1" zoomScalePageLayoutView="0" workbookViewId="0" topLeftCell="A1">
      <pane xSplit="12" ySplit="21" topLeftCell="M22" activePane="bottomRight" state="frozen"/>
      <selection pane="topLeft" activeCell="A1" sqref="A1"/>
      <selection pane="topRight" activeCell="M1" sqref="M1"/>
      <selection pane="bottomLeft" activeCell="A22" sqref="A22"/>
      <selection pane="bottomRight" activeCell="E9" sqref="E9"/>
    </sheetView>
  </sheetViews>
  <sheetFormatPr defaultColWidth="8.00390625" defaultRowHeight="15"/>
  <cols>
    <col min="1" max="1" width="5.00390625" style="59" customWidth="1"/>
    <col min="2" max="2" width="3.28125" style="59" customWidth="1"/>
    <col min="3" max="11" width="8.7109375" style="59" customWidth="1"/>
    <col min="12" max="13" width="3.28125" style="59" customWidth="1"/>
    <col min="14" max="16384" width="8.00390625" style="59" customWidth="1"/>
  </cols>
  <sheetData>
    <row r="1" ht="13.5" thickBot="1"/>
    <row r="2" spans="2:12" ht="14.25" thickBot="1" thickTop="1">
      <c r="B2" s="60"/>
      <c r="C2" s="61"/>
      <c r="D2" s="62"/>
      <c r="E2" s="431" t="s">
        <v>115</v>
      </c>
      <c r="F2" s="432"/>
      <c r="G2" s="433"/>
      <c r="H2" s="432"/>
      <c r="I2" s="434"/>
      <c r="J2" s="63"/>
      <c r="K2" s="64"/>
      <c r="L2" s="65"/>
    </row>
    <row r="3" spans="2:12" ht="14.25" customHeight="1" thickBot="1" thickTop="1">
      <c r="B3" s="66"/>
      <c r="C3" s="67"/>
      <c r="D3" s="67"/>
      <c r="E3" s="68"/>
      <c r="F3" s="68"/>
      <c r="G3" s="442"/>
      <c r="H3" s="68"/>
      <c r="I3" s="68"/>
      <c r="J3" s="67"/>
      <c r="K3" s="67"/>
      <c r="L3" s="66"/>
    </row>
    <row r="4" spans="2:12" ht="14.25" customHeight="1" thickBot="1" thickTop="1">
      <c r="B4" s="66"/>
      <c r="C4" s="69"/>
      <c r="D4" s="435" t="s">
        <v>105</v>
      </c>
      <c r="E4" s="436"/>
      <c r="F4" s="69"/>
      <c r="G4" s="443"/>
      <c r="H4" s="69"/>
      <c r="I4" s="437" t="s">
        <v>106</v>
      </c>
      <c r="J4" s="438"/>
      <c r="K4" s="69"/>
      <c r="L4" s="66"/>
    </row>
    <row r="5" spans="2:12" ht="14.25" customHeight="1" thickBot="1" thickTop="1">
      <c r="B5" s="66"/>
      <c r="C5" s="67"/>
      <c r="D5" s="67"/>
      <c r="E5" s="67"/>
      <c r="F5" s="67"/>
      <c r="G5" s="444"/>
      <c r="H5" s="67"/>
      <c r="I5" s="67"/>
      <c r="J5" s="67"/>
      <c r="K5" s="67"/>
      <c r="L5" s="66"/>
    </row>
    <row r="6" spans="2:12" ht="14.25" customHeight="1" thickBot="1" thickTop="1">
      <c r="B6" s="66"/>
      <c r="C6" s="67"/>
      <c r="D6" s="71" t="s">
        <v>4</v>
      </c>
      <c r="E6" s="71">
        <f>العمر!H5</f>
        <v>12</v>
      </c>
      <c r="F6" s="72" t="s">
        <v>109</v>
      </c>
      <c r="G6" s="73" t="s">
        <v>66</v>
      </c>
      <c r="H6" s="74" t="s">
        <v>110</v>
      </c>
      <c r="I6" s="75" t="s">
        <v>4</v>
      </c>
      <c r="J6" s="75">
        <f>C146</f>
        <v>13</v>
      </c>
      <c r="K6" s="67"/>
      <c r="L6" s="66"/>
    </row>
    <row r="7" spans="2:12" ht="14.25" customHeight="1" thickBot="1" thickTop="1">
      <c r="B7" s="66"/>
      <c r="C7" s="67"/>
      <c r="D7" s="76" t="s">
        <v>5</v>
      </c>
      <c r="E7" s="76">
        <f>العمر!J5</f>
        <v>5</v>
      </c>
      <c r="F7" s="77" t="str">
        <f>N149</f>
        <v>مايو</v>
      </c>
      <c r="G7" s="78" t="str">
        <f>N145</f>
        <v>الإثنين</v>
      </c>
      <c r="H7" s="79" t="str">
        <f>N152</f>
        <v>رجب</v>
      </c>
      <c r="I7" s="80" t="s">
        <v>5</v>
      </c>
      <c r="J7" s="80">
        <f>C147</f>
        <v>7</v>
      </c>
      <c r="K7" s="67"/>
      <c r="L7" s="66"/>
    </row>
    <row r="8" spans="2:12" ht="14.25" customHeight="1" thickBot="1" thickTop="1">
      <c r="B8" s="66"/>
      <c r="C8" s="67"/>
      <c r="D8" s="81" t="s">
        <v>6</v>
      </c>
      <c r="E8" s="81">
        <f>العمر!K5</f>
        <v>2014</v>
      </c>
      <c r="F8" s="67"/>
      <c r="G8" s="67"/>
      <c r="H8" s="67"/>
      <c r="I8" s="82" t="s">
        <v>6</v>
      </c>
      <c r="J8" s="82">
        <f>C148</f>
        <v>1435</v>
      </c>
      <c r="K8" s="67"/>
      <c r="L8" s="66"/>
    </row>
    <row r="9" spans="2:12" ht="14.25" customHeight="1" thickBot="1" thickTop="1">
      <c r="B9" s="66"/>
      <c r="C9" s="67"/>
      <c r="D9" s="67"/>
      <c r="E9" s="67"/>
      <c r="F9" s="67"/>
      <c r="G9" s="67"/>
      <c r="H9" s="67"/>
      <c r="I9" s="67"/>
      <c r="J9" s="67"/>
      <c r="K9" s="67"/>
      <c r="L9" s="66"/>
    </row>
    <row r="10" spans="2:12" ht="14.25" customHeight="1" thickBot="1" thickTop="1">
      <c r="B10" s="66"/>
      <c r="C10" s="67"/>
      <c r="D10" s="83" t="s">
        <v>111</v>
      </c>
      <c r="E10" s="84">
        <f>J144</f>
        <v>735380</v>
      </c>
      <c r="G10" s="67"/>
      <c r="H10" s="67"/>
      <c r="I10" s="85" t="s">
        <v>112</v>
      </c>
      <c r="J10" s="86">
        <f>G146</f>
        <v>508353</v>
      </c>
      <c r="K10" s="67"/>
      <c r="L10" s="66"/>
    </row>
    <row r="11" spans="2:12" ht="14.25" customHeight="1" thickBot="1" thickTop="1">
      <c r="B11" s="66"/>
      <c r="C11" s="87"/>
      <c r="D11" s="70"/>
      <c r="E11" s="88"/>
      <c r="F11" s="439" t="s">
        <v>113</v>
      </c>
      <c r="G11" s="440"/>
      <c r="H11" s="441"/>
      <c r="I11" s="87"/>
      <c r="J11" s="70"/>
      <c r="K11" s="88"/>
      <c r="L11" s="66"/>
    </row>
    <row r="12" spans="2:12" ht="14.25" customHeight="1" thickBot="1" thickTop="1">
      <c r="B12" s="66"/>
      <c r="C12" s="67"/>
      <c r="D12" s="67"/>
      <c r="E12" s="67"/>
      <c r="F12" s="424" t="s">
        <v>114</v>
      </c>
      <c r="G12" s="425"/>
      <c r="H12" s="426"/>
      <c r="I12" s="67"/>
      <c r="J12" s="67"/>
      <c r="K12" s="67"/>
      <c r="L12" s="66"/>
    </row>
    <row r="13" spans="2:12" ht="14.25" customHeight="1" thickBot="1" thickTop="1">
      <c r="B13" s="66"/>
      <c r="C13" s="69"/>
      <c r="D13" s="427" t="s">
        <v>107</v>
      </c>
      <c r="E13" s="428"/>
      <c r="F13" s="69"/>
      <c r="G13" s="69"/>
      <c r="H13" s="69"/>
      <c r="I13" s="429" t="s">
        <v>108</v>
      </c>
      <c r="J13" s="430"/>
      <c r="K13" s="69"/>
      <c r="L13" s="66"/>
    </row>
    <row r="14" spans="2:12" ht="14.25" customHeight="1" thickBot="1" thickTop="1"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6"/>
    </row>
    <row r="15" spans="2:12" ht="14.25" customHeight="1" thickBot="1" thickTop="1">
      <c r="B15" s="66"/>
      <c r="C15" s="67"/>
      <c r="D15" s="75" t="s">
        <v>4</v>
      </c>
      <c r="E15" s="75">
        <v>14</v>
      </c>
      <c r="F15" s="72" t="s">
        <v>110</v>
      </c>
      <c r="G15" s="89" t="s">
        <v>66</v>
      </c>
      <c r="H15" s="74" t="s">
        <v>109</v>
      </c>
      <c r="I15" s="71" t="s">
        <v>4</v>
      </c>
      <c r="J15" s="71">
        <f>C186</f>
        <v>6</v>
      </c>
      <c r="K15" s="67"/>
      <c r="L15" s="66"/>
    </row>
    <row r="16" spans="2:12" ht="14.25" customHeight="1" thickBot="1" thickTop="1">
      <c r="B16" s="66"/>
      <c r="C16" s="67"/>
      <c r="D16" s="80" t="s">
        <v>5</v>
      </c>
      <c r="E16" s="80">
        <v>5</v>
      </c>
      <c r="F16" s="77" t="str">
        <f>N194</f>
        <v>جمادى أولى</v>
      </c>
      <c r="G16" s="78" t="str">
        <f>N187</f>
        <v>الثلاثاء</v>
      </c>
      <c r="H16" s="79" t="str">
        <f>N191</f>
        <v>ديسمبر</v>
      </c>
      <c r="I16" s="76" t="s">
        <v>5</v>
      </c>
      <c r="J16" s="76">
        <f>C187</f>
        <v>12</v>
      </c>
      <c r="K16" s="67"/>
      <c r="L16" s="66"/>
    </row>
    <row r="17" spans="2:12" ht="14.25" customHeight="1" thickBot="1" thickTop="1">
      <c r="B17" s="66"/>
      <c r="C17" s="67"/>
      <c r="D17" s="82" t="s">
        <v>6</v>
      </c>
      <c r="E17" s="82">
        <v>1</v>
      </c>
      <c r="F17" s="67"/>
      <c r="G17" s="67"/>
      <c r="H17" s="67"/>
      <c r="I17" s="81" t="s">
        <v>6</v>
      </c>
      <c r="J17" s="81">
        <f>C188</f>
        <v>622</v>
      </c>
      <c r="K17" s="67"/>
      <c r="L17" s="66"/>
    </row>
    <row r="18" spans="2:12" ht="14.25" customHeight="1" thickBot="1" thickTop="1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6"/>
    </row>
    <row r="19" spans="2:12" ht="14.25" customHeight="1" thickBot="1" thickTop="1">
      <c r="B19" s="66"/>
      <c r="C19" s="67"/>
      <c r="D19" s="85" t="s">
        <v>112</v>
      </c>
      <c r="E19" s="86">
        <f>I193</f>
        <v>133</v>
      </c>
      <c r="G19" s="67"/>
      <c r="H19" s="67"/>
      <c r="I19" s="83" t="s">
        <v>111</v>
      </c>
      <c r="J19" s="84">
        <f>I192</f>
        <v>227160</v>
      </c>
      <c r="K19" s="67"/>
      <c r="L19" s="66"/>
    </row>
    <row r="20" spans="2:12" ht="14.25" customHeight="1" thickBot="1" thickTop="1">
      <c r="B20" s="66"/>
      <c r="C20" s="67"/>
      <c r="D20" s="67"/>
      <c r="E20" s="67"/>
      <c r="F20" s="70"/>
      <c r="G20" s="70"/>
      <c r="H20" s="70"/>
      <c r="I20" s="70"/>
      <c r="J20" s="70"/>
      <c r="K20" s="70"/>
      <c r="L20" s="66"/>
    </row>
    <row r="21" spans="2:12" ht="14.25" thickBot="1" thickTop="1">
      <c r="B21" s="90"/>
      <c r="C21" s="64"/>
      <c r="D21" s="64"/>
      <c r="E21" s="91"/>
      <c r="F21" s="92" t="s">
        <v>150</v>
      </c>
      <c r="G21" s="93"/>
      <c r="H21" s="94"/>
      <c r="I21" s="63"/>
      <c r="J21" s="64"/>
      <c r="K21" s="64"/>
      <c r="L21" s="95"/>
    </row>
    <row r="22" ht="13.5" thickTop="1"/>
    <row r="42" ht="13.5" thickBot="1"/>
    <row r="43" spans="2:12" ht="14.25" thickBot="1" thickTop="1">
      <c r="B43" s="96" t="s">
        <v>45</v>
      </c>
      <c r="C43" s="97"/>
      <c r="D43" s="98">
        <f>B46</f>
        <v>508353</v>
      </c>
      <c r="E43" s="99" t="s">
        <v>46</v>
      </c>
      <c r="F43" s="99" t="s">
        <v>47</v>
      </c>
      <c r="G43" s="100"/>
      <c r="H43" s="99"/>
      <c r="I43" s="98">
        <f>D43-1</f>
        <v>508352</v>
      </c>
      <c r="J43" s="99" t="s">
        <v>46</v>
      </c>
      <c r="K43" s="99" t="s">
        <v>47</v>
      </c>
      <c r="L43" s="100"/>
    </row>
    <row r="44" spans="4:12" ht="13.5" thickTop="1">
      <c r="D44" s="101"/>
      <c r="E44" s="102">
        <v>354.367056</v>
      </c>
      <c r="F44" s="103">
        <f>E44/12</f>
        <v>29.530587999999998</v>
      </c>
      <c r="G44" s="104"/>
      <c r="H44" s="103"/>
      <c r="I44" s="101"/>
      <c r="J44" s="102">
        <v>354.367056</v>
      </c>
      <c r="K44" s="103">
        <f>J44/12</f>
        <v>29.530587999999998</v>
      </c>
      <c r="L44" s="104"/>
    </row>
    <row r="45" spans="2:12" ht="13.5" thickBot="1">
      <c r="B45" s="59" t="s">
        <v>44</v>
      </c>
      <c r="D45" s="101"/>
      <c r="E45" s="103" t="s">
        <v>49</v>
      </c>
      <c r="F45" s="103" t="s">
        <v>50</v>
      </c>
      <c r="G45" s="105" t="s">
        <v>54</v>
      </c>
      <c r="H45" s="103"/>
      <c r="I45" s="101"/>
      <c r="J45" s="103" t="s">
        <v>49</v>
      </c>
      <c r="K45" s="103" t="s">
        <v>50</v>
      </c>
      <c r="L45" s="105" t="s">
        <v>54</v>
      </c>
    </row>
    <row r="46" spans="2:12" ht="14.25" thickBot="1" thickTop="1">
      <c r="B46" s="106">
        <f>G145</f>
        <v>508353</v>
      </c>
      <c r="D46" s="101" t="s">
        <v>48</v>
      </c>
      <c r="E46" s="103">
        <f>D43/E44</f>
        <v>1434.537978045002</v>
      </c>
      <c r="F46" s="103">
        <f>FLOOR(E46,1)</f>
        <v>1434</v>
      </c>
      <c r="G46" s="104">
        <f>SIGN(F46)</f>
        <v>1</v>
      </c>
      <c r="H46" s="103"/>
      <c r="I46" s="101" t="s">
        <v>48</v>
      </c>
      <c r="J46" s="103">
        <f>I43/J44</f>
        <v>1434.5351561122545</v>
      </c>
      <c r="K46" s="103">
        <f>FLOOR(J46,1)</f>
        <v>1434</v>
      </c>
      <c r="L46" s="104">
        <f>SIGN(K46)</f>
        <v>1</v>
      </c>
    </row>
    <row r="47" spans="4:12" ht="13.5" thickTop="1">
      <c r="D47" s="101" t="s">
        <v>51</v>
      </c>
      <c r="E47" s="103">
        <f>MOD(D43,E44)</f>
        <v>190.64169600001298</v>
      </c>
      <c r="F47" s="103">
        <f>FLOOR(E47,1)</f>
        <v>190</v>
      </c>
      <c r="G47" s="104">
        <f>SIGN(F47)</f>
        <v>1</v>
      </c>
      <c r="H47" s="103"/>
      <c r="I47" s="101" t="s">
        <v>51</v>
      </c>
      <c r="J47" s="103">
        <f>MOD(I43,J44)</f>
        <v>189.64169600001298</v>
      </c>
      <c r="K47" s="103">
        <f>FLOOR(J47,1)</f>
        <v>189</v>
      </c>
      <c r="L47" s="104">
        <f>SIGN(K47)</f>
        <v>1</v>
      </c>
    </row>
    <row r="48" spans="4:12" ht="12.75">
      <c r="D48" s="107" t="s">
        <v>58</v>
      </c>
      <c r="E48" s="103">
        <f>E47/F44</f>
        <v>6.455736540024635</v>
      </c>
      <c r="F48" s="103">
        <f>FLOOR(E48,1)</f>
        <v>6</v>
      </c>
      <c r="G48" s="104">
        <f>SIGN(F48)</f>
        <v>1</v>
      </c>
      <c r="H48" s="103"/>
      <c r="I48" s="107" t="s">
        <v>53</v>
      </c>
      <c r="J48" s="103">
        <f>J47/K44</f>
        <v>6.421873347053333</v>
      </c>
      <c r="K48" s="103">
        <f>FLOOR(J48,1)</f>
        <v>6</v>
      </c>
      <c r="L48" s="104">
        <f>SIGN(K48)</f>
        <v>1</v>
      </c>
    </row>
    <row r="49" spans="4:12" ht="12.75">
      <c r="D49" s="101" t="s">
        <v>52</v>
      </c>
      <c r="E49" s="103">
        <f>MOD(D43,F44)</f>
        <v>13.458168000033375</v>
      </c>
      <c r="F49" s="103">
        <f>FLOOR(E49,1)</f>
        <v>13</v>
      </c>
      <c r="G49" s="104">
        <f>SIGN(F49)</f>
        <v>1</v>
      </c>
      <c r="H49" s="103"/>
      <c r="I49" s="101" t="s">
        <v>52</v>
      </c>
      <c r="J49" s="103">
        <f>MOD(I43,K44)</f>
        <v>12.458168000033375</v>
      </c>
      <c r="K49" s="103">
        <f>FLOOR(J49,1)</f>
        <v>12</v>
      </c>
      <c r="L49" s="104">
        <f>SIGN(K49)</f>
        <v>1</v>
      </c>
    </row>
    <row r="50" spans="4:12" ht="12.75">
      <c r="D50" s="101" t="s">
        <v>55</v>
      </c>
      <c r="E50" s="103">
        <f>F46+G47</f>
        <v>1435</v>
      </c>
      <c r="F50" s="103"/>
      <c r="G50" s="104"/>
      <c r="H50" s="103"/>
      <c r="I50" s="101" t="s">
        <v>55</v>
      </c>
      <c r="J50" s="103">
        <f>K46+L47</f>
        <v>1435</v>
      </c>
      <c r="K50" s="103"/>
      <c r="L50" s="104"/>
    </row>
    <row r="51" spans="4:12" ht="13.5" thickBot="1">
      <c r="D51" s="101" t="s">
        <v>56</v>
      </c>
      <c r="E51" s="103">
        <f>F48+G49</f>
        <v>7</v>
      </c>
      <c r="F51" s="108">
        <f>SIGN(E51)</f>
        <v>1</v>
      </c>
      <c r="G51" s="109" t="b">
        <f>EXACT(F51,0)</f>
        <v>0</v>
      </c>
      <c r="H51" s="103"/>
      <c r="I51" s="101" t="s">
        <v>56</v>
      </c>
      <c r="J51" s="103">
        <f>K48+L49</f>
        <v>7</v>
      </c>
      <c r="K51" s="103"/>
      <c r="L51" s="104"/>
    </row>
    <row r="52" spans="4:12" ht="14.25" thickBot="1" thickTop="1">
      <c r="D52" s="110" t="s">
        <v>4</v>
      </c>
      <c r="E52" s="108">
        <f>F49</f>
        <v>13</v>
      </c>
      <c r="F52" s="108">
        <f>SIGN(E52)</f>
        <v>1</v>
      </c>
      <c r="G52" s="109" t="b">
        <f>EXACT(F52,0)</f>
        <v>0</v>
      </c>
      <c r="H52" s="103"/>
      <c r="I52" s="110" t="s">
        <v>4</v>
      </c>
      <c r="J52" s="108">
        <f>K49</f>
        <v>12</v>
      </c>
      <c r="K52" s="108"/>
      <c r="L52" s="109"/>
    </row>
    <row r="53" spans="4:12" ht="14.25" thickBot="1" thickTop="1">
      <c r="D53" s="101" t="s">
        <v>57</v>
      </c>
      <c r="E53" s="103"/>
      <c r="F53" s="103"/>
      <c r="G53" s="103">
        <f>IF(G52,J53,E52)</f>
        <v>13</v>
      </c>
      <c r="H53" s="103"/>
      <c r="I53" s="103"/>
      <c r="J53" s="103">
        <f>J52+1</f>
        <v>13</v>
      </c>
      <c r="K53" s="103"/>
      <c r="L53" s="104"/>
    </row>
    <row r="54" spans="4:12" ht="13.5" thickTop="1">
      <c r="D54" s="111" t="s">
        <v>4</v>
      </c>
      <c r="E54" s="111">
        <f>G53</f>
        <v>13</v>
      </c>
      <c r="F54" s="103"/>
      <c r="G54" s="103"/>
      <c r="H54" s="103"/>
      <c r="I54" s="103"/>
      <c r="J54" s="103"/>
      <c r="K54" s="103"/>
      <c r="L54" s="104"/>
    </row>
    <row r="55" spans="4:12" ht="12.75">
      <c r="D55" s="112" t="s">
        <v>5</v>
      </c>
      <c r="E55" s="112">
        <f>G55</f>
        <v>7</v>
      </c>
      <c r="F55" s="103"/>
      <c r="G55" s="103">
        <f>IF(G51,12,E51)</f>
        <v>7</v>
      </c>
      <c r="H55" s="103"/>
      <c r="I55" s="103"/>
      <c r="J55" s="103"/>
      <c r="K55" s="103"/>
      <c r="L55" s="104"/>
    </row>
    <row r="56" spans="4:12" ht="13.5" thickBot="1">
      <c r="D56" s="113" t="s">
        <v>6</v>
      </c>
      <c r="E56" s="113">
        <f>E50</f>
        <v>1435</v>
      </c>
      <c r="F56" s="103"/>
      <c r="G56" s="103"/>
      <c r="H56" s="103"/>
      <c r="I56" s="103"/>
      <c r="J56" s="103"/>
      <c r="K56" s="103"/>
      <c r="L56" s="104"/>
    </row>
    <row r="57" spans="4:12" ht="14.25" thickBot="1" thickTop="1">
      <c r="D57" s="99"/>
      <c r="E57" s="99"/>
      <c r="F57" s="99"/>
      <c r="G57" s="99"/>
      <c r="H57" s="99"/>
      <c r="I57" s="99"/>
      <c r="J57" s="99"/>
      <c r="K57" s="99"/>
      <c r="L57" s="99"/>
    </row>
    <row r="58" spans="2:12" ht="14.25" thickBot="1" thickTop="1">
      <c r="B58" s="96" t="s">
        <v>59</v>
      </c>
      <c r="C58" s="97"/>
      <c r="D58" s="114"/>
      <c r="E58" s="99"/>
      <c r="F58" s="99" t="s">
        <v>61</v>
      </c>
      <c r="G58" s="99" t="s">
        <v>62</v>
      </c>
      <c r="H58" s="99" t="s">
        <v>50</v>
      </c>
      <c r="I58" s="99" t="s">
        <v>63</v>
      </c>
      <c r="J58" s="99"/>
      <c r="K58" s="99"/>
      <c r="L58" s="100"/>
    </row>
    <row r="59" spans="2:12" ht="14.25" thickBot="1" thickTop="1">
      <c r="B59" s="59" t="s">
        <v>4</v>
      </c>
      <c r="C59" s="59">
        <f>C181</f>
        <v>14</v>
      </c>
      <c r="D59" s="101" t="s">
        <v>48</v>
      </c>
      <c r="E59" s="103">
        <f>C61-1</f>
        <v>0</v>
      </c>
      <c r="F59" s="103">
        <f>E59*L59</f>
        <v>0</v>
      </c>
      <c r="G59" s="115">
        <f>SUM(F59:F61)</f>
        <v>132.12235199999998</v>
      </c>
      <c r="H59" s="103">
        <f>FLOOR(G59,1)</f>
        <v>132</v>
      </c>
      <c r="I59" s="106">
        <f>CEILING(G59,1)</f>
        <v>133</v>
      </c>
      <c r="J59" s="103"/>
      <c r="K59" s="103" t="s">
        <v>46</v>
      </c>
      <c r="L59" s="104">
        <f>E44</f>
        <v>354.367056</v>
      </c>
    </row>
    <row r="60" spans="2:12" ht="13.5" thickTop="1">
      <c r="B60" s="59" t="s">
        <v>5</v>
      </c>
      <c r="C60" s="59">
        <f>C182</f>
        <v>5</v>
      </c>
      <c r="D60" s="101" t="s">
        <v>53</v>
      </c>
      <c r="E60" s="103">
        <f>C60-1</f>
        <v>4</v>
      </c>
      <c r="F60" s="103">
        <f>E60*L60</f>
        <v>118.12235199999999</v>
      </c>
      <c r="G60" s="103"/>
      <c r="H60" s="103"/>
      <c r="I60" s="103"/>
      <c r="J60" s="103"/>
      <c r="K60" s="103" t="s">
        <v>47</v>
      </c>
      <c r="L60" s="104">
        <f>L59/12</f>
        <v>29.530587999999998</v>
      </c>
    </row>
    <row r="61" spans="2:12" ht="13.5" thickBot="1">
      <c r="B61" s="59" t="s">
        <v>6</v>
      </c>
      <c r="C61" s="59">
        <f>C183</f>
        <v>1</v>
      </c>
      <c r="D61" s="110" t="s">
        <v>60</v>
      </c>
      <c r="E61" s="108">
        <f>C59</f>
        <v>14</v>
      </c>
      <c r="F61" s="108">
        <f>E61</f>
        <v>14</v>
      </c>
      <c r="G61" s="108"/>
      <c r="H61" s="108"/>
      <c r="I61" s="108"/>
      <c r="J61" s="108"/>
      <c r="K61" s="108"/>
      <c r="L61" s="109"/>
    </row>
    <row r="62" ht="14.25" thickBot="1" thickTop="1"/>
    <row r="63" spans="2:21" ht="14.25" thickBot="1" thickTop="1">
      <c r="B63" s="116" t="s">
        <v>64</v>
      </c>
      <c r="C63" s="117"/>
      <c r="D63" s="114">
        <f>B66</f>
        <v>227160</v>
      </c>
      <c r="E63" s="99" t="s">
        <v>46</v>
      </c>
      <c r="F63" s="99" t="s">
        <v>47</v>
      </c>
      <c r="G63" s="99"/>
      <c r="H63" s="99"/>
      <c r="I63" s="99"/>
      <c r="J63" s="118"/>
      <c r="K63" s="118"/>
      <c r="L63" s="119"/>
      <c r="M63" s="114">
        <f>F67</f>
        <v>340</v>
      </c>
      <c r="N63" s="99"/>
      <c r="O63" s="99"/>
      <c r="P63" s="99">
        <f>MAX(O64:O75)</f>
        <v>0.18181818181818182</v>
      </c>
      <c r="Q63" s="99"/>
      <c r="R63" s="99"/>
      <c r="S63" s="99"/>
      <c r="T63" s="99"/>
      <c r="U63" s="100"/>
    </row>
    <row r="64" spans="4:21" ht="13.5" thickTop="1">
      <c r="D64" s="101"/>
      <c r="E64" s="103">
        <v>365.25</v>
      </c>
      <c r="F64" s="103">
        <f>E64/12</f>
        <v>30.4375</v>
      </c>
      <c r="G64" s="103"/>
      <c r="H64" s="103"/>
      <c r="I64" s="103"/>
      <c r="J64" s="114">
        <v>1</v>
      </c>
      <c r="K64" s="99">
        <v>31</v>
      </c>
      <c r="L64" s="100">
        <f aca="true" t="shared" si="0" ref="L64:L75">K64+L63</f>
        <v>31</v>
      </c>
      <c r="M64" s="101">
        <f aca="true" t="shared" si="1" ref="M64:M75">M63</f>
        <v>340</v>
      </c>
      <c r="N64" s="103">
        <f aca="true" t="shared" si="2" ref="N64:N75">M64-L63-0.5</f>
        <v>339.5</v>
      </c>
      <c r="O64" s="103">
        <f aca="true" t="shared" si="3" ref="O64:O75">MINVERSE(N64)</f>
        <v>0.0029455081001472753</v>
      </c>
      <c r="P64" s="103">
        <f aca="true" t="shared" si="4" ref="P64:P75">P63</f>
        <v>0.18181818181818182</v>
      </c>
      <c r="Q64" s="103">
        <f aca="true" t="shared" si="5" ref="Q64:Q75">P64-O64</f>
        <v>0.17887267371803456</v>
      </c>
      <c r="R64" s="103">
        <f aca="true" t="shared" si="6" ref="R64:R75">SIGN(Q64)</f>
        <v>1</v>
      </c>
      <c r="S64" s="103">
        <f aca="true" t="shared" si="7" ref="S64:S75">1-R64</f>
        <v>0</v>
      </c>
      <c r="T64" s="103">
        <f aca="true" t="shared" si="8" ref="T64:T75">S64*N64</f>
        <v>0</v>
      </c>
      <c r="U64" s="104">
        <f aca="true" t="shared" si="9" ref="U64:U75">S64*J64</f>
        <v>0</v>
      </c>
    </row>
    <row r="65" spans="2:21" ht="13.5" thickBot="1">
      <c r="B65" s="59" t="s">
        <v>44</v>
      </c>
      <c r="D65" s="101"/>
      <c r="E65" s="103" t="s">
        <v>49</v>
      </c>
      <c r="F65" s="103" t="s">
        <v>50</v>
      </c>
      <c r="G65" s="120" t="s">
        <v>54</v>
      </c>
      <c r="H65" s="103"/>
      <c r="I65" s="103"/>
      <c r="J65" s="101">
        <v>2</v>
      </c>
      <c r="K65" s="103">
        <f>F71</f>
        <v>28</v>
      </c>
      <c r="L65" s="104">
        <f t="shared" si="0"/>
        <v>59</v>
      </c>
      <c r="M65" s="101">
        <f t="shared" si="1"/>
        <v>340</v>
      </c>
      <c r="N65" s="103">
        <f t="shared" si="2"/>
        <v>308.5</v>
      </c>
      <c r="O65" s="103">
        <f t="shared" si="3"/>
        <v>0.0032414910858995136</v>
      </c>
      <c r="P65" s="103">
        <f t="shared" si="4"/>
        <v>0.18181818181818182</v>
      </c>
      <c r="Q65" s="103">
        <f t="shared" si="5"/>
        <v>0.1785766907322823</v>
      </c>
      <c r="R65" s="103">
        <f t="shared" si="6"/>
        <v>1</v>
      </c>
      <c r="S65" s="103">
        <f t="shared" si="7"/>
        <v>0</v>
      </c>
      <c r="T65" s="103">
        <f t="shared" si="8"/>
        <v>0</v>
      </c>
      <c r="U65" s="104">
        <f t="shared" si="9"/>
        <v>0</v>
      </c>
    </row>
    <row r="66" spans="2:21" ht="14.25" thickBot="1" thickTop="1">
      <c r="B66" s="121">
        <f>G187</f>
        <v>227160</v>
      </c>
      <c r="D66" s="101" t="s">
        <v>48</v>
      </c>
      <c r="E66" s="103">
        <f>D63/E64</f>
        <v>621.9301848049281</v>
      </c>
      <c r="F66" s="103">
        <f>FLOOR(E66,1)</f>
        <v>621</v>
      </c>
      <c r="G66" s="103">
        <f>SIGN(F66)</f>
        <v>1</v>
      </c>
      <c r="H66" s="103"/>
      <c r="I66" s="103"/>
      <c r="J66" s="101">
        <v>3</v>
      </c>
      <c r="K66" s="103">
        <v>31</v>
      </c>
      <c r="L66" s="104">
        <f t="shared" si="0"/>
        <v>90</v>
      </c>
      <c r="M66" s="101">
        <f t="shared" si="1"/>
        <v>340</v>
      </c>
      <c r="N66" s="103">
        <f t="shared" si="2"/>
        <v>280.5</v>
      </c>
      <c r="O66" s="103">
        <f t="shared" si="3"/>
        <v>0.0035650623885918</v>
      </c>
      <c r="P66" s="103">
        <f t="shared" si="4"/>
        <v>0.18181818181818182</v>
      </c>
      <c r="Q66" s="103">
        <f t="shared" si="5"/>
        <v>0.17825311942959002</v>
      </c>
      <c r="R66" s="103">
        <f t="shared" si="6"/>
        <v>1</v>
      </c>
      <c r="S66" s="103">
        <f t="shared" si="7"/>
        <v>0</v>
      </c>
      <c r="T66" s="103">
        <f t="shared" si="8"/>
        <v>0</v>
      </c>
      <c r="U66" s="104">
        <f t="shared" si="9"/>
        <v>0</v>
      </c>
    </row>
    <row r="67" spans="4:21" ht="13.5" thickTop="1">
      <c r="D67" s="101" t="s">
        <v>51</v>
      </c>
      <c r="E67" s="103">
        <f>D63-F69</f>
        <v>340</v>
      </c>
      <c r="F67" s="103">
        <f>FLOOR(E67,1)</f>
        <v>340</v>
      </c>
      <c r="G67" s="103">
        <f>SIGN(F67)</f>
        <v>1</v>
      </c>
      <c r="H67" s="100" t="b">
        <f>EXACT(G67,0)</f>
        <v>0</v>
      </c>
      <c r="I67" s="103"/>
      <c r="J67" s="122">
        <v>4</v>
      </c>
      <c r="K67" s="103">
        <v>30</v>
      </c>
      <c r="L67" s="104">
        <f t="shared" si="0"/>
        <v>120</v>
      </c>
      <c r="M67" s="101">
        <f t="shared" si="1"/>
        <v>340</v>
      </c>
      <c r="N67" s="103">
        <f t="shared" si="2"/>
        <v>249.5</v>
      </c>
      <c r="O67" s="103">
        <f t="shared" si="3"/>
        <v>0.004008016032064128</v>
      </c>
      <c r="P67" s="103">
        <f t="shared" si="4"/>
        <v>0.18181818181818182</v>
      </c>
      <c r="Q67" s="103">
        <f t="shared" si="5"/>
        <v>0.1778101657861177</v>
      </c>
      <c r="R67" s="103">
        <f t="shared" si="6"/>
        <v>1</v>
      </c>
      <c r="S67" s="103">
        <f t="shared" si="7"/>
        <v>0</v>
      </c>
      <c r="T67" s="103">
        <f t="shared" si="8"/>
        <v>0</v>
      </c>
      <c r="U67" s="104">
        <f t="shared" si="9"/>
        <v>0</v>
      </c>
    </row>
    <row r="68" spans="4:21" ht="13.5" thickBot="1">
      <c r="D68" s="101" t="s">
        <v>55</v>
      </c>
      <c r="E68" s="103">
        <f>F66+G67</f>
        <v>622</v>
      </c>
      <c r="F68" s="103"/>
      <c r="G68" s="103"/>
      <c r="H68" s="109">
        <f>IF(H67,31,I70)</f>
        <v>6</v>
      </c>
      <c r="I68" s="103"/>
      <c r="J68" s="122">
        <v>5</v>
      </c>
      <c r="K68" s="103">
        <v>31</v>
      </c>
      <c r="L68" s="104">
        <f t="shared" si="0"/>
        <v>151</v>
      </c>
      <c r="M68" s="101">
        <f t="shared" si="1"/>
        <v>340</v>
      </c>
      <c r="N68" s="103">
        <f t="shared" si="2"/>
        <v>219.5</v>
      </c>
      <c r="O68" s="103">
        <f t="shared" si="3"/>
        <v>0.004555808656036446</v>
      </c>
      <c r="P68" s="103">
        <f t="shared" si="4"/>
        <v>0.18181818181818182</v>
      </c>
      <c r="Q68" s="103">
        <f t="shared" si="5"/>
        <v>0.17726237316214538</v>
      </c>
      <c r="R68" s="103">
        <f t="shared" si="6"/>
        <v>1</v>
      </c>
      <c r="S68" s="103">
        <f t="shared" si="7"/>
        <v>0</v>
      </c>
      <c r="T68" s="103">
        <f t="shared" si="8"/>
        <v>0</v>
      </c>
      <c r="U68" s="104">
        <f t="shared" si="9"/>
        <v>0</v>
      </c>
    </row>
    <row r="69" spans="4:21" ht="14.25" thickBot="1" thickTop="1">
      <c r="D69" s="107" t="s">
        <v>68</v>
      </c>
      <c r="E69" s="103">
        <f>F66*E64</f>
        <v>226820.25</v>
      </c>
      <c r="F69" s="103">
        <f>FLOOR(E69,1)</f>
        <v>226820</v>
      </c>
      <c r="G69" s="103"/>
      <c r="H69" s="103"/>
      <c r="I69" s="103"/>
      <c r="J69" s="122">
        <v>6</v>
      </c>
      <c r="K69" s="103">
        <v>30</v>
      </c>
      <c r="L69" s="104">
        <f t="shared" si="0"/>
        <v>181</v>
      </c>
      <c r="M69" s="101">
        <f t="shared" si="1"/>
        <v>340</v>
      </c>
      <c r="N69" s="103">
        <f t="shared" si="2"/>
        <v>188.5</v>
      </c>
      <c r="O69" s="103">
        <f t="shared" si="3"/>
        <v>0.005305039787798408</v>
      </c>
      <c r="P69" s="103">
        <f t="shared" si="4"/>
        <v>0.18181818181818182</v>
      </c>
      <c r="Q69" s="103">
        <f t="shared" si="5"/>
        <v>0.1765131420303834</v>
      </c>
      <c r="R69" s="103">
        <f t="shared" si="6"/>
        <v>1</v>
      </c>
      <c r="S69" s="103">
        <f t="shared" si="7"/>
        <v>0</v>
      </c>
      <c r="T69" s="103">
        <f t="shared" si="8"/>
        <v>0</v>
      </c>
      <c r="U69" s="104">
        <f t="shared" si="9"/>
        <v>0</v>
      </c>
    </row>
    <row r="70" spans="4:21" ht="13.5" thickTop="1">
      <c r="D70" s="114" t="s">
        <v>65</v>
      </c>
      <c r="E70" s="99">
        <f>MOD(E68,4)</f>
        <v>2</v>
      </c>
      <c r="F70" s="100" t="b">
        <f>EXACT(E70,0)</f>
        <v>0</v>
      </c>
      <c r="G70" s="103"/>
      <c r="H70" s="101" t="s">
        <v>4</v>
      </c>
      <c r="I70" s="103">
        <f>T78</f>
        <v>6</v>
      </c>
      <c r="J70" s="122">
        <v>7</v>
      </c>
      <c r="K70" s="103">
        <v>31</v>
      </c>
      <c r="L70" s="104">
        <f t="shared" si="0"/>
        <v>212</v>
      </c>
      <c r="M70" s="101">
        <f t="shared" si="1"/>
        <v>340</v>
      </c>
      <c r="N70" s="103">
        <f t="shared" si="2"/>
        <v>158.5</v>
      </c>
      <c r="O70" s="103">
        <f t="shared" si="3"/>
        <v>0.006309148264984227</v>
      </c>
      <c r="P70" s="103">
        <f t="shared" si="4"/>
        <v>0.18181818181818182</v>
      </c>
      <c r="Q70" s="103">
        <f t="shared" si="5"/>
        <v>0.1755090335531976</v>
      </c>
      <c r="R70" s="103">
        <f t="shared" si="6"/>
        <v>1</v>
      </c>
      <c r="S70" s="103">
        <f t="shared" si="7"/>
        <v>0</v>
      </c>
      <c r="T70" s="103">
        <f t="shared" si="8"/>
        <v>0</v>
      </c>
      <c r="U70" s="104">
        <f t="shared" si="9"/>
        <v>0</v>
      </c>
    </row>
    <row r="71" spans="4:21" ht="13.5" thickBot="1">
      <c r="D71" s="110"/>
      <c r="E71" s="108" t="str">
        <f>IF(F70,"كبيسة","بسيطة")</f>
        <v>بسيطة</v>
      </c>
      <c r="F71" s="109">
        <f>IF(F70,29,28)</f>
        <v>28</v>
      </c>
      <c r="G71" s="103"/>
      <c r="H71" s="101" t="s">
        <v>5</v>
      </c>
      <c r="I71" s="103">
        <f>U77</f>
        <v>12</v>
      </c>
      <c r="J71" s="122">
        <v>8</v>
      </c>
      <c r="K71" s="103">
        <v>31</v>
      </c>
      <c r="L71" s="104">
        <f t="shared" si="0"/>
        <v>243</v>
      </c>
      <c r="M71" s="101">
        <f t="shared" si="1"/>
        <v>340</v>
      </c>
      <c r="N71" s="103">
        <f t="shared" si="2"/>
        <v>127.5</v>
      </c>
      <c r="O71" s="103">
        <f t="shared" si="3"/>
        <v>0.00784313725490196</v>
      </c>
      <c r="P71" s="103">
        <f t="shared" si="4"/>
        <v>0.18181818181818182</v>
      </c>
      <c r="Q71" s="103">
        <f t="shared" si="5"/>
        <v>0.17397504456327986</v>
      </c>
      <c r="R71" s="103">
        <f t="shared" si="6"/>
        <v>1</v>
      </c>
      <c r="S71" s="103">
        <f t="shared" si="7"/>
        <v>0</v>
      </c>
      <c r="T71" s="103">
        <f t="shared" si="8"/>
        <v>0</v>
      </c>
      <c r="U71" s="104">
        <f t="shared" si="9"/>
        <v>0</v>
      </c>
    </row>
    <row r="72" spans="4:21" ht="13.5" thickTop="1">
      <c r="D72" s="101" t="s">
        <v>57</v>
      </c>
      <c r="E72" s="103"/>
      <c r="F72" s="103"/>
      <c r="G72" s="103"/>
      <c r="H72" s="101" t="s">
        <v>6</v>
      </c>
      <c r="I72" s="103">
        <f>E68</f>
        <v>622</v>
      </c>
      <c r="J72" s="122">
        <v>9</v>
      </c>
      <c r="K72" s="103">
        <v>30</v>
      </c>
      <c r="L72" s="104">
        <f t="shared" si="0"/>
        <v>273</v>
      </c>
      <c r="M72" s="101">
        <f t="shared" si="1"/>
        <v>340</v>
      </c>
      <c r="N72" s="103">
        <f t="shared" si="2"/>
        <v>96.5</v>
      </c>
      <c r="O72" s="103">
        <f t="shared" si="3"/>
        <v>0.010362694300518135</v>
      </c>
      <c r="P72" s="103">
        <f t="shared" si="4"/>
        <v>0.18181818181818182</v>
      </c>
      <c r="Q72" s="103">
        <f t="shared" si="5"/>
        <v>0.17145548751766368</v>
      </c>
      <c r="R72" s="103">
        <f t="shared" si="6"/>
        <v>1</v>
      </c>
      <c r="S72" s="103">
        <f t="shared" si="7"/>
        <v>0</v>
      </c>
      <c r="T72" s="103">
        <f t="shared" si="8"/>
        <v>0</v>
      </c>
      <c r="U72" s="104">
        <f t="shared" si="9"/>
        <v>0</v>
      </c>
    </row>
    <row r="73" spans="4:21" ht="12.75">
      <c r="D73" s="101" t="s">
        <v>4</v>
      </c>
      <c r="E73" s="103">
        <f>H68</f>
        <v>6</v>
      </c>
      <c r="F73" s="103"/>
      <c r="G73" s="103"/>
      <c r="H73" s="103"/>
      <c r="I73" s="103"/>
      <c r="J73" s="122">
        <v>10</v>
      </c>
      <c r="K73" s="103">
        <v>31</v>
      </c>
      <c r="L73" s="104">
        <f t="shared" si="0"/>
        <v>304</v>
      </c>
      <c r="M73" s="101">
        <f t="shared" si="1"/>
        <v>340</v>
      </c>
      <c r="N73" s="103">
        <f t="shared" si="2"/>
        <v>66.5</v>
      </c>
      <c r="O73" s="103">
        <f t="shared" si="3"/>
        <v>0.015037593984962405</v>
      </c>
      <c r="P73" s="103">
        <f t="shared" si="4"/>
        <v>0.18181818181818182</v>
      </c>
      <c r="Q73" s="103">
        <f t="shared" si="5"/>
        <v>0.16678058783321942</v>
      </c>
      <c r="R73" s="103">
        <f t="shared" si="6"/>
        <v>1</v>
      </c>
      <c r="S73" s="103">
        <f t="shared" si="7"/>
        <v>0</v>
      </c>
      <c r="T73" s="103">
        <f t="shared" si="8"/>
        <v>0</v>
      </c>
      <c r="U73" s="104">
        <f t="shared" si="9"/>
        <v>0</v>
      </c>
    </row>
    <row r="74" spans="4:21" ht="12.75">
      <c r="D74" s="101" t="s">
        <v>5</v>
      </c>
      <c r="E74" s="103">
        <f>I71</f>
        <v>12</v>
      </c>
      <c r="F74" s="103"/>
      <c r="G74" s="103"/>
      <c r="H74" s="103"/>
      <c r="I74" s="103"/>
      <c r="J74" s="122">
        <v>11</v>
      </c>
      <c r="K74" s="103">
        <v>30</v>
      </c>
      <c r="L74" s="104">
        <f t="shared" si="0"/>
        <v>334</v>
      </c>
      <c r="M74" s="101">
        <f t="shared" si="1"/>
        <v>340</v>
      </c>
      <c r="N74" s="103">
        <f t="shared" si="2"/>
        <v>35.5</v>
      </c>
      <c r="O74" s="103">
        <f t="shared" si="3"/>
        <v>0.028169014084507043</v>
      </c>
      <c r="P74" s="103">
        <f t="shared" si="4"/>
        <v>0.18181818181818182</v>
      </c>
      <c r="Q74" s="103">
        <f t="shared" si="5"/>
        <v>0.1536491677336748</v>
      </c>
      <c r="R74" s="103">
        <f t="shared" si="6"/>
        <v>1</v>
      </c>
      <c r="S74" s="103">
        <f t="shared" si="7"/>
        <v>0</v>
      </c>
      <c r="T74" s="103">
        <f t="shared" si="8"/>
        <v>0</v>
      </c>
      <c r="U74" s="104">
        <f t="shared" si="9"/>
        <v>0</v>
      </c>
    </row>
    <row r="75" spans="4:21" ht="13.5" thickBot="1">
      <c r="D75" s="101" t="s">
        <v>6</v>
      </c>
      <c r="E75" s="103">
        <f>I72</f>
        <v>622</v>
      </c>
      <c r="F75" s="103"/>
      <c r="G75" s="103"/>
      <c r="H75" s="103"/>
      <c r="I75" s="103"/>
      <c r="J75" s="122">
        <v>12</v>
      </c>
      <c r="K75" s="103">
        <v>31</v>
      </c>
      <c r="L75" s="104">
        <f t="shared" si="0"/>
        <v>365</v>
      </c>
      <c r="M75" s="101">
        <f t="shared" si="1"/>
        <v>340</v>
      </c>
      <c r="N75" s="103">
        <f t="shared" si="2"/>
        <v>5.5</v>
      </c>
      <c r="O75" s="103">
        <f t="shared" si="3"/>
        <v>0.18181818181818182</v>
      </c>
      <c r="P75" s="103">
        <f t="shared" si="4"/>
        <v>0.18181818181818182</v>
      </c>
      <c r="Q75" s="103">
        <f t="shared" si="5"/>
        <v>0</v>
      </c>
      <c r="R75" s="103">
        <f t="shared" si="6"/>
        <v>0</v>
      </c>
      <c r="S75" s="103">
        <f t="shared" si="7"/>
        <v>1</v>
      </c>
      <c r="T75" s="103">
        <f t="shared" si="8"/>
        <v>5.5</v>
      </c>
      <c r="U75" s="104">
        <f t="shared" si="9"/>
        <v>12</v>
      </c>
    </row>
    <row r="76" spans="4:21" ht="13.5" thickTop="1">
      <c r="D76" s="101"/>
      <c r="E76" s="103"/>
      <c r="F76" s="103"/>
      <c r="G76" s="103"/>
      <c r="H76" s="103"/>
      <c r="I76" s="103"/>
      <c r="J76" s="99"/>
      <c r="K76" s="99"/>
      <c r="L76" s="100"/>
      <c r="M76" s="103"/>
      <c r="N76" s="103"/>
      <c r="O76" s="103"/>
      <c r="P76" s="103"/>
      <c r="Q76" s="103"/>
      <c r="R76" s="103"/>
      <c r="S76" s="103"/>
      <c r="T76" s="103" t="s">
        <v>66</v>
      </c>
      <c r="U76" s="104" t="s">
        <v>67</v>
      </c>
    </row>
    <row r="77" spans="4:21" ht="12.75">
      <c r="D77" s="101"/>
      <c r="E77" s="103"/>
      <c r="F77" s="103"/>
      <c r="G77" s="103"/>
      <c r="H77" s="103"/>
      <c r="I77" s="103"/>
      <c r="J77" s="103"/>
      <c r="K77" s="103"/>
      <c r="L77" s="104"/>
      <c r="M77" s="103"/>
      <c r="N77" s="103"/>
      <c r="O77" s="103"/>
      <c r="P77" s="103"/>
      <c r="Q77" s="103"/>
      <c r="R77" s="103"/>
      <c r="S77" s="103"/>
      <c r="T77" s="103">
        <f>MAX(T64:T75)</f>
        <v>5.5</v>
      </c>
      <c r="U77" s="104">
        <f>MAX(U64:U75)</f>
        <v>12</v>
      </c>
    </row>
    <row r="78" spans="4:21" ht="13.5" thickBot="1">
      <c r="D78" s="110"/>
      <c r="E78" s="108"/>
      <c r="F78" s="108"/>
      <c r="G78" s="108"/>
      <c r="H78" s="108"/>
      <c r="I78" s="108"/>
      <c r="J78" s="108"/>
      <c r="K78" s="108"/>
      <c r="L78" s="109"/>
      <c r="M78" s="108"/>
      <c r="N78" s="108"/>
      <c r="O78" s="108"/>
      <c r="P78" s="108"/>
      <c r="Q78" s="108"/>
      <c r="R78" s="108"/>
      <c r="S78" s="108"/>
      <c r="T78" s="108">
        <f>T77+0.5</f>
        <v>6</v>
      </c>
      <c r="U78" s="109"/>
    </row>
    <row r="79" spans="4:12" ht="14.25" thickBot="1" thickTop="1"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 ht="14.25" thickBot="1" thickTop="1">
      <c r="B80" s="116" t="s">
        <v>69</v>
      </c>
      <c r="C80" s="117"/>
      <c r="D80" s="114" t="s">
        <v>70</v>
      </c>
      <c r="E80" s="99">
        <f>C83</f>
        <v>2014</v>
      </c>
      <c r="F80" s="99"/>
      <c r="G80" s="99" t="s">
        <v>50</v>
      </c>
      <c r="H80" s="99" t="s">
        <v>71</v>
      </c>
      <c r="I80" s="114" t="s">
        <v>65</v>
      </c>
      <c r="J80" s="99">
        <f>MOD(E80,4)</f>
        <v>2</v>
      </c>
      <c r="K80" s="100" t="b">
        <f>EXACT(J80,0)</f>
        <v>0</v>
      </c>
      <c r="L80" s="100"/>
    </row>
    <row r="81" spans="2:12" ht="14.25" thickBot="1" thickTop="1">
      <c r="B81" s="59" t="s">
        <v>4</v>
      </c>
      <c r="C81" s="59">
        <f>C141</f>
        <v>12</v>
      </c>
      <c r="D81" s="101" t="s">
        <v>48</v>
      </c>
      <c r="E81" s="103">
        <f>C83-1</f>
        <v>2013</v>
      </c>
      <c r="F81" s="103">
        <f>E81*L81</f>
        <v>735248.25</v>
      </c>
      <c r="G81" s="103">
        <f>FLOOR(F81,1)</f>
        <v>735248</v>
      </c>
      <c r="H81" s="98">
        <f>SUM(G81:G83)</f>
        <v>735380</v>
      </c>
      <c r="I81" s="110"/>
      <c r="J81" s="108" t="str">
        <f>IF(K80,"كبيسة","بسيطة")</f>
        <v>بسيطة</v>
      </c>
      <c r="K81" s="109">
        <f>IF(K80,29,28)</f>
        <v>28</v>
      </c>
      <c r="L81" s="104">
        <v>365.25</v>
      </c>
    </row>
    <row r="82" spans="2:12" ht="13.5" thickTop="1">
      <c r="B82" s="59" t="s">
        <v>5</v>
      </c>
      <c r="C82" s="59">
        <f>C142</f>
        <v>5</v>
      </c>
      <c r="D82" s="101" t="s">
        <v>53</v>
      </c>
      <c r="E82" s="103">
        <f>C82-1</f>
        <v>4</v>
      </c>
      <c r="F82" s="103"/>
      <c r="G82" s="103">
        <f>J84</f>
        <v>120</v>
      </c>
      <c r="H82" s="103"/>
      <c r="I82" s="103"/>
      <c r="J82" s="103"/>
      <c r="K82" s="103"/>
      <c r="L82" s="104"/>
    </row>
    <row r="83" spans="2:12" ht="13.5" thickBot="1">
      <c r="B83" s="59" t="s">
        <v>6</v>
      </c>
      <c r="C83" s="59">
        <f>C143</f>
        <v>2014</v>
      </c>
      <c r="D83" s="110" t="s">
        <v>60</v>
      </c>
      <c r="E83" s="108">
        <f>C81</f>
        <v>12</v>
      </c>
      <c r="F83" s="108"/>
      <c r="G83" s="108">
        <f>E83</f>
        <v>12</v>
      </c>
      <c r="H83" s="108"/>
      <c r="I83" s="108"/>
      <c r="J83" s="108"/>
      <c r="K83" s="108"/>
      <c r="L83" s="109"/>
    </row>
    <row r="84" spans="5:10" ht="14.25" thickBot="1" thickTop="1">
      <c r="E84" s="114">
        <f>E82</f>
        <v>4</v>
      </c>
      <c r="F84" s="99"/>
      <c r="G84" s="99"/>
      <c r="H84" s="99"/>
      <c r="I84" s="99"/>
      <c r="J84" s="100">
        <f>SUM(J85:J96)</f>
        <v>120</v>
      </c>
    </row>
    <row r="85" spans="5:10" ht="13.5" thickTop="1">
      <c r="E85" s="101">
        <f aca="true" t="shared" si="10" ref="E85:E96">E84</f>
        <v>4</v>
      </c>
      <c r="F85" s="114">
        <v>1</v>
      </c>
      <c r="G85" s="99">
        <v>31</v>
      </c>
      <c r="H85" s="100">
        <f aca="true" t="shared" si="11" ref="H85:H96">G85+H84</f>
        <v>31</v>
      </c>
      <c r="I85" s="103" t="b">
        <f aca="true" t="shared" si="12" ref="I85:I96">EXACT(F85,E85)</f>
        <v>0</v>
      </c>
      <c r="J85" s="104">
        <f aca="true" t="shared" si="13" ref="J85:J96">IF(I85,H85,0)</f>
        <v>0</v>
      </c>
    </row>
    <row r="86" spans="5:10" ht="12.75">
      <c r="E86" s="101">
        <f t="shared" si="10"/>
        <v>4</v>
      </c>
      <c r="F86" s="101">
        <v>2</v>
      </c>
      <c r="G86" s="103">
        <f>K81</f>
        <v>28</v>
      </c>
      <c r="H86" s="104">
        <f t="shared" si="11"/>
        <v>59</v>
      </c>
      <c r="I86" s="103" t="b">
        <f t="shared" si="12"/>
        <v>0</v>
      </c>
      <c r="J86" s="104">
        <f t="shared" si="13"/>
        <v>0</v>
      </c>
    </row>
    <row r="87" spans="5:10" ht="12.75">
      <c r="E87" s="101">
        <f t="shared" si="10"/>
        <v>4</v>
      </c>
      <c r="F87" s="101">
        <v>3</v>
      </c>
      <c r="G87" s="103">
        <v>31</v>
      </c>
      <c r="H87" s="104">
        <f t="shared" si="11"/>
        <v>90</v>
      </c>
      <c r="I87" s="103" t="b">
        <f t="shared" si="12"/>
        <v>0</v>
      </c>
      <c r="J87" s="104">
        <f t="shared" si="13"/>
        <v>0</v>
      </c>
    </row>
    <row r="88" spans="2:10" ht="12.75">
      <c r="B88" s="59">
        <v>734501</v>
      </c>
      <c r="E88" s="101">
        <f t="shared" si="10"/>
        <v>4</v>
      </c>
      <c r="F88" s="122">
        <v>4</v>
      </c>
      <c r="G88" s="103">
        <v>30</v>
      </c>
      <c r="H88" s="104">
        <f t="shared" si="11"/>
        <v>120</v>
      </c>
      <c r="I88" s="103" t="b">
        <f t="shared" si="12"/>
        <v>1</v>
      </c>
      <c r="J88" s="104">
        <f t="shared" si="13"/>
        <v>120</v>
      </c>
    </row>
    <row r="89" spans="2:10" ht="12.75">
      <c r="B89" s="59">
        <v>507473</v>
      </c>
      <c r="E89" s="101">
        <f t="shared" si="10"/>
        <v>4</v>
      </c>
      <c r="F89" s="122">
        <v>5</v>
      </c>
      <c r="G89" s="103">
        <v>31</v>
      </c>
      <c r="H89" s="104">
        <f t="shared" si="11"/>
        <v>151</v>
      </c>
      <c r="I89" s="103" t="b">
        <f t="shared" si="12"/>
        <v>0</v>
      </c>
      <c r="J89" s="104">
        <f t="shared" si="13"/>
        <v>0</v>
      </c>
    </row>
    <row r="90" spans="5:10" ht="12.75">
      <c r="E90" s="101">
        <f t="shared" si="10"/>
        <v>4</v>
      </c>
      <c r="F90" s="122">
        <v>6</v>
      </c>
      <c r="G90" s="103">
        <v>30</v>
      </c>
      <c r="H90" s="104">
        <f t="shared" si="11"/>
        <v>181</v>
      </c>
      <c r="I90" s="103" t="b">
        <f t="shared" si="12"/>
        <v>0</v>
      </c>
      <c r="J90" s="104">
        <f t="shared" si="13"/>
        <v>0</v>
      </c>
    </row>
    <row r="91" spans="2:10" ht="12.75">
      <c r="B91" s="59">
        <f>B88-B89</f>
        <v>227028</v>
      </c>
      <c r="E91" s="101">
        <f t="shared" si="10"/>
        <v>4</v>
      </c>
      <c r="F91" s="122">
        <v>7</v>
      </c>
      <c r="G91" s="103">
        <v>31</v>
      </c>
      <c r="H91" s="104">
        <f t="shared" si="11"/>
        <v>212</v>
      </c>
      <c r="I91" s="103" t="b">
        <f t="shared" si="12"/>
        <v>0</v>
      </c>
      <c r="J91" s="104">
        <f t="shared" si="13"/>
        <v>0</v>
      </c>
    </row>
    <row r="92" spans="5:10" ht="12.75">
      <c r="E92" s="101">
        <f t="shared" si="10"/>
        <v>4</v>
      </c>
      <c r="F92" s="122">
        <v>8</v>
      </c>
      <c r="G92" s="103">
        <v>31</v>
      </c>
      <c r="H92" s="104">
        <f t="shared" si="11"/>
        <v>243</v>
      </c>
      <c r="I92" s="103" t="b">
        <f t="shared" si="12"/>
        <v>0</v>
      </c>
      <c r="J92" s="104">
        <f t="shared" si="13"/>
        <v>0</v>
      </c>
    </row>
    <row r="93" spans="5:10" ht="12.75">
      <c r="E93" s="101">
        <f t="shared" si="10"/>
        <v>4</v>
      </c>
      <c r="F93" s="122">
        <v>9</v>
      </c>
      <c r="G93" s="103">
        <v>30</v>
      </c>
      <c r="H93" s="104">
        <f t="shared" si="11"/>
        <v>273</v>
      </c>
      <c r="I93" s="103" t="b">
        <f t="shared" si="12"/>
        <v>0</v>
      </c>
      <c r="J93" s="104">
        <f t="shared" si="13"/>
        <v>0</v>
      </c>
    </row>
    <row r="94" spans="5:10" ht="12.75">
      <c r="E94" s="101">
        <f t="shared" si="10"/>
        <v>4</v>
      </c>
      <c r="F94" s="122">
        <v>10</v>
      </c>
      <c r="G94" s="103">
        <v>31</v>
      </c>
      <c r="H94" s="104">
        <f t="shared" si="11"/>
        <v>304</v>
      </c>
      <c r="I94" s="103" t="b">
        <f t="shared" si="12"/>
        <v>0</v>
      </c>
      <c r="J94" s="104">
        <f t="shared" si="13"/>
        <v>0</v>
      </c>
    </row>
    <row r="95" spans="5:10" ht="12.75">
      <c r="E95" s="101">
        <f t="shared" si="10"/>
        <v>4</v>
      </c>
      <c r="F95" s="122">
        <v>11</v>
      </c>
      <c r="G95" s="103">
        <v>30</v>
      </c>
      <c r="H95" s="104">
        <f t="shared" si="11"/>
        <v>334</v>
      </c>
      <c r="I95" s="103" t="b">
        <f t="shared" si="12"/>
        <v>0</v>
      </c>
      <c r="J95" s="104">
        <f t="shared" si="13"/>
        <v>0</v>
      </c>
    </row>
    <row r="96" spans="5:10" ht="13.5" thickBot="1">
      <c r="E96" s="110">
        <f t="shared" si="10"/>
        <v>4</v>
      </c>
      <c r="F96" s="123">
        <v>12</v>
      </c>
      <c r="G96" s="108">
        <v>31</v>
      </c>
      <c r="H96" s="109">
        <f t="shared" si="11"/>
        <v>365</v>
      </c>
      <c r="I96" s="108" t="b">
        <f t="shared" si="12"/>
        <v>0</v>
      </c>
      <c r="J96" s="109">
        <f t="shared" si="13"/>
        <v>0</v>
      </c>
    </row>
    <row r="97" ht="13.5" thickTop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7" ht="13.5" thickBot="1"/>
    <row r="128" spans="2:9" ht="14.25" thickBot="1" thickTop="1">
      <c r="B128" s="114"/>
      <c r="C128" s="99"/>
      <c r="D128" s="124"/>
      <c r="E128" s="125">
        <f>SIGN(C130)</f>
        <v>1</v>
      </c>
      <c r="F128" s="124"/>
      <c r="G128" s="99"/>
      <c r="H128" s="99"/>
      <c r="I128" s="100"/>
    </row>
    <row r="129" spans="2:20" ht="14.25" thickBot="1" thickTop="1">
      <c r="B129" s="101" t="s">
        <v>116</v>
      </c>
      <c r="C129" s="103"/>
      <c r="D129" s="125">
        <f>C130-622</f>
        <v>1392</v>
      </c>
      <c r="E129" s="125">
        <f>E128-0.5</f>
        <v>0.5</v>
      </c>
      <c r="F129" s="125"/>
      <c r="G129" s="103" t="s">
        <v>117</v>
      </c>
      <c r="H129" s="103"/>
      <c r="I129" s="104"/>
      <c r="J129" s="126" t="s">
        <v>59</v>
      </c>
      <c r="K129" s="97"/>
      <c r="L129" s="114"/>
      <c r="M129" s="99"/>
      <c r="N129" s="99" t="s">
        <v>61</v>
      </c>
      <c r="O129" s="99" t="s">
        <v>62</v>
      </c>
      <c r="P129" s="99" t="s">
        <v>50</v>
      </c>
      <c r="Q129" s="99" t="s">
        <v>63</v>
      </c>
      <c r="R129" s="99"/>
      <c r="S129" s="99"/>
      <c r="T129" s="100"/>
    </row>
    <row r="130" spans="2:20" ht="14.25" thickBot="1" thickTop="1">
      <c r="B130" s="127" t="s">
        <v>118</v>
      </c>
      <c r="C130" s="128">
        <f>E8</f>
        <v>2014</v>
      </c>
      <c r="D130" s="125">
        <f>SIGN(D129)</f>
        <v>1</v>
      </c>
      <c r="E130" s="125">
        <f>SIGN(E129)</f>
        <v>1</v>
      </c>
      <c r="F130" s="125"/>
      <c r="G130" s="119" t="s">
        <v>118</v>
      </c>
      <c r="H130" s="127">
        <f>E15</f>
        <v>14</v>
      </c>
      <c r="I130" s="104"/>
      <c r="J130" s="59" t="s">
        <v>4</v>
      </c>
      <c r="K130" s="59">
        <v>22</v>
      </c>
      <c r="L130" s="101" t="s">
        <v>48</v>
      </c>
      <c r="M130" s="103">
        <f>K132-1</f>
        <v>1432</v>
      </c>
      <c r="N130" s="103">
        <f>M130*T130</f>
        <v>507453.62419199996</v>
      </c>
      <c r="O130" s="115">
        <f>SUM(N130:N132)</f>
        <v>507475.62419199996</v>
      </c>
      <c r="P130" s="103">
        <f>FLOOR(O130,1)</f>
        <v>507475</v>
      </c>
      <c r="Q130" s="106">
        <f>CEILING(O130,1)</f>
        <v>507476</v>
      </c>
      <c r="R130" s="103"/>
      <c r="S130" s="103" t="s">
        <v>46</v>
      </c>
      <c r="T130" s="104">
        <f>H133</f>
        <v>354.367056</v>
      </c>
    </row>
    <row r="131" spans="2:20" ht="14.25" thickBot="1" thickTop="1">
      <c r="B131" s="127" t="s">
        <v>119</v>
      </c>
      <c r="C131" s="128">
        <f>C130+1000000-E132</f>
        <v>1002014</v>
      </c>
      <c r="D131" s="125" t="b">
        <f>EXACT(D130,1)</f>
        <v>1</v>
      </c>
      <c r="E131" s="103">
        <f>E130-1</f>
        <v>0</v>
      </c>
      <c r="F131" s="125"/>
      <c r="G131" s="129" t="s">
        <v>120</v>
      </c>
      <c r="H131" s="127">
        <f>H130+1040000</f>
        <v>1040014</v>
      </c>
      <c r="I131" s="104"/>
      <c r="J131" s="59" t="s">
        <v>5</v>
      </c>
      <c r="K131" s="59">
        <v>1</v>
      </c>
      <c r="L131" s="101" t="s">
        <v>53</v>
      </c>
      <c r="M131" s="103">
        <f>K131-1</f>
        <v>0</v>
      </c>
      <c r="N131" s="103">
        <f>M131*T131</f>
        <v>0</v>
      </c>
      <c r="O131" s="103"/>
      <c r="P131" s="103"/>
      <c r="Q131" s="103"/>
      <c r="R131" s="103"/>
      <c r="S131" s="103" t="s">
        <v>47</v>
      </c>
      <c r="T131" s="104">
        <f>T130/12</f>
        <v>29.530587999999998</v>
      </c>
    </row>
    <row r="132" spans="2:20" ht="14.25" thickBot="1" thickTop="1">
      <c r="B132" s="101" t="s">
        <v>72</v>
      </c>
      <c r="C132" s="103">
        <v>1000000</v>
      </c>
      <c r="D132" s="125">
        <f>IF(D131,C130,C131)</f>
        <v>2014</v>
      </c>
      <c r="E132" s="127">
        <f>E131/2</f>
        <v>0</v>
      </c>
      <c r="F132" s="125"/>
      <c r="G132" s="103" t="s">
        <v>72</v>
      </c>
      <c r="H132" s="103">
        <v>1040000</v>
      </c>
      <c r="I132" s="104"/>
      <c r="J132" s="59" t="s">
        <v>6</v>
      </c>
      <c r="K132" s="59">
        <v>1433</v>
      </c>
      <c r="L132" s="110" t="s">
        <v>60</v>
      </c>
      <c r="M132" s="108">
        <f>K130</f>
        <v>22</v>
      </c>
      <c r="N132" s="108">
        <f>M132</f>
        <v>22</v>
      </c>
      <c r="O132" s="108"/>
      <c r="P132" s="108"/>
      <c r="Q132" s="108"/>
      <c r="R132" s="108"/>
      <c r="S132" s="108"/>
      <c r="T132" s="109"/>
    </row>
    <row r="133" spans="2:9" ht="13.5" thickTop="1">
      <c r="B133" s="101" t="s">
        <v>46</v>
      </c>
      <c r="C133" s="103">
        <v>365.25</v>
      </c>
      <c r="D133" s="125"/>
      <c r="E133" s="103"/>
      <c r="F133" s="125"/>
      <c r="G133" s="103" t="s">
        <v>46</v>
      </c>
      <c r="H133" s="103">
        <f>E44</f>
        <v>354.367056</v>
      </c>
      <c r="I133" s="104"/>
    </row>
    <row r="134" spans="2:14" ht="12.75">
      <c r="B134" s="101" t="s">
        <v>47</v>
      </c>
      <c r="C134" s="103">
        <f>C133/12</f>
        <v>30.4375</v>
      </c>
      <c r="D134" s="125"/>
      <c r="E134" s="103"/>
      <c r="F134" s="125"/>
      <c r="G134" s="103" t="s">
        <v>47</v>
      </c>
      <c r="H134" s="103">
        <f>F44</f>
        <v>29.530587999999998</v>
      </c>
      <c r="I134" s="104"/>
      <c r="L134" s="59">
        <f>N134-Q130</f>
        <v>227027</v>
      </c>
      <c r="N134" s="59">
        <v>734503</v>
      </c>
    </row>
    <row r="135" spans="2:9" ht="12.75">
      <c r="B135" s="101" t="s">
        <v>121</v>
      </c>
      <c r="C135" s="103">
        <v>365250000</v>
      </c>
      <c r="D135" s="125"/>
      <c r="E135" s="103"/>
      <c r="F135" s="125"/>
      <c r="G135" s="103" t="s">
        <v>121</v>
      </c>
      <c r="H135" s="103">
        <f>H132*H133</f>
        <v>368541738.24</v>
      </c>
      <c r="I135" s="104"/>
    </row>
    <row r="136" spans="2:9" ht="12.75">
      <c r="B136" s="101" t="s">
        <v>129</v>
      </c>
      <c r="C136" s="103">
        <f>C135+H137</f>
        <v>365477027</v>
      </c>
      <c r="D136" s="125"/>
      <c r="E136" s="103"/>
      <c r="F136" s="125"/>
      <c r="G136" s="103"/>
      <c r="H136" s="103"/>
      <c r="I136" s="104"/>
    </row>
    <row r="137" spans="2:9" ht="12.75">
      <c r="B137" s="101"/>
      <c r="C137" s="103"/>
      <c r="D137" s="125"/>
      <c r="E137" s="103"/>
      <c r="F137" s="125"/>
      <c r="G137" s="103" t="s">
        <v>122</v>
      </c>
      <c r="H137" s="103">
        <f>L134</f>
        <v>227027</v>
      </c>
      <c r="I137" s="104"/>
    </row>
    <row r="138" spans="2:9" ht="13.5" thickBot="1">
      <c r="B138" s="110"/>
      <c r="C138" s="108"/>
      <c r="D138" s="130"/>
      <c r="E138" s="108"/>
      <c r="F138" s="130"/>
      <c r="G138" s="108" t="s">
        <v>128</v>
      </c>
      <c r="H138" s="108">
        <f>H135-C135</f>
        <v>3291738.2400000095</v>
      </c>
      <c r="I138" s="109"/>
    </row>
    <row r="139" ht="14.25" thickBot="1" thickTop="1"/>
    <row r="140" spans="2:18" ht="14.25" thickBot="1" thickTop="1">
      <c r="B140" s="114" t="s">
        <v>123</v>
      </c>
      <c r="C140" s="99"/>
      <c r="D140" s="99" t="s">
        <v>124</v>
      </c>
      <c r="E140" s="128" t="s">
        <v>126</v>
      </c>
      <c r="F140" s="119" t="s">
        <v>134</v>
      </c>
      <c r="G140" s="98">
        <f>IF(D131,F141,G141)</f>
        <v>735380</v>
      </c>
      <c r="H140" s="99" t="s">
        <v>127</v>
      </c>
      <c r="I140" s="99"/>
      <c r="J140" s="114" t="s">
        <v>135</v>
      </c>
      <c r="K140" s="100">
        <f>SIGN(G140)</f>
        <v>1</v>
      </c>
      <c r="L140" s="99"/>
      <c r="M140" s="114" t="s">
        <v>136</v>
      </c>
      <c r="N140" s="100">
        <f>MOD(F141,7)</f>
        <v>2</v>
      </c>
      <c r="O140" s="99"/>
      <c r="P140" s="124" t="s">
        <v>77</v>
      </c>
      <c r="Q140" s="124" t="s">
        <v>74</v>
      </c>
      <c r="R140" s="100"/>
    </row>
    <row r="141" spans="2:18" ht="14.25" thickBot="1" thickTop="1">
      <c r="B141" s="101" t="s">
        <v>4</v>
      </c>
      <c r="C141" s="131">
        <f>E6</f>
        <v>12</v>
      </c>
      <c r="D141" s="103"/>
      <c r="E141" s="132" t="s">
        <v>61</v>
      </c>
      <c r="F141" s="98">
        <f>H81</f>
        <v>735380</v>
      </c>
      <c r="G141" s="103">
        <f>F141-C135</f>
        <v>-364514620</v>
      </c>
      <c r="H141" s="132" t="s">
        <v>61</v>
      </c>
      <c r="I141" s="98">
        <f>F141</f>
        <v>735380</v>
      </c>
      <c r="J141" s="101"/>
      <c r="K141" s="125">
        <f>K140-0.5</f>
        <v>0.5</v>
      </c>
      <c r="L141" s="103"/>
      <c r="M141" s="101" t="s">
        <v>139</v>
      </c>
      <c r="N141" s="104">
        <f>N140+1</f>
        <v>3</v>
      </c>
      <c r="O141" s="103"/>
      <c r="P141" s="125" t="s">
        <v>78</v>
      </c>
      <c r="Q141" s="125" t="s">
        <v>75</v>
      </c>
      <c r="R141" s="104"/>
    </row>
    <row r="142" spans="2:18" ht="14.25" thickBot="1" thickTop="1">
      <c r="B142" s="101" t="s">
        <v>5</v>
      </c>
      <c r="C142" s="133">
        <f>E7</f>
        <v>5</v>
      </c>
      <c r="D142" s="103"/>
      <c r="E142" s="134" t="s">
        <v>131</v>
      </c>
      <c r="F142" s="135">
        <f>H137</f>
        <v>227027</v>
      </c>
      <c r="G142" s="103"/>
      <c r="H142" s="134" t="s">
        <v>143</v>
      </c>
      <c r="I142" s="103">
        <f>H135-C136</f>
        <v>3064711.2400000095</v>
      </c>
      <c r="J142" s="101"/>
      <c r="K142" s="125">
        <f>SIGN(K141)</f>
        <v>1</v>
      </c>
      <c r="L142" s="103"/>
      <c r="M142" s="101" t="s">
        <v>137</v>
      </c>
      <c r="N142" s="104" t="str">
        <f>CHOOSE(N141,P140,P141,P142,P143,P144,P145,P146)</f>
        <v>الإثنين</v>
      </c>
      <c r="O142" s="103"/>
      <c r="P142" s="125" t="s">
        <v>79</v>
      </c>
      <c r="Q142" s="125" t="s">
        <v>76</v>
      </c>
      <c r="R142" s="104"/>
    </row>
    <row r="143" spans="2:18" ht="14.25" thickBot="1" thickTop="1">
      <c r="B143" s="101" t="s">
        <v>6</v>
      </c>
      <c r="C143" s="136">
        <f>D132</f>
        <v>2014</v>
      </c>
      <c r="D143" s="103"/>
      <c r="E143" s="137" t="s">
        <v>130</v>
      </c>
      <c r="F143" s="138">
        <f>F141-F142</f>
        <v>508353</v>
      </c>
      <c r="G143" s="103"/>
      <c r="H143" s="137" t="s">
        <v>125</v>
      </c>
      <c r="I143" s="115">
        <f>I142+F141</f>
        <v>3800091.2400000095</v>
      </c>
      <c r="J143" s="101"/>
      <c r="K143" s="104">
        <f>K142-1</f>
        <v>0</v>
      </c>
      <c r="L143" s="103"/>
      <c r="M143" s="101" t="s">
        <v>138</v>
      </c>
      <c r="N143" s="104" t="str">
        <f>CHOOSE(N141,Q140,Q141,Q142,Q143,Q144,Q145,Q146)</f>
        <v>الجمعة</v>
      </c>
      <c r="O143" s="103"/>
      <c r="P143" s="125" t="s">
        <v>80</v>
      </c>
      <c r="Q143" s="125" t="s">
        <v>77</v>
      </c>
      <c r="R143" s="104"/>
    </row>
    <row r="144" spans="2:18" ht="14.25" thickBot="1" thickTop="1">
      <c r="B144" s="101"/>
      <c r="C144" s="103"/>
      <c r="D144" s="103"/>
      <c r="E144" s="103"/>
      <c r="F144" s="103"/>
      <c r="G144" s="103"/>
      <c r="H144" s="103"/>
      <c r="I144" s="103"/>
      <c r="J144" s="98">
        <f>G140+K144</f>
        <v>735380</v>
      </c>
      <c r="K144" s="127">
        <f>K143/2</f>
        <v>0</v>
      </c>
      <c r="L144" s="103"/>
      <c r="M144" s="101"/>
      <c r="N144" s="104"/>
      <c r="O144" s="103"/>
      <c r="P144" s="125" t="s">
        <v>74</v>
      </c>
      <c r="Q144" s="125" t="s">
        <v>78</v>
      </c>
      <c r="R144" s="104"/>
    </row>
    <row r="145" spans="2:18" ht="14.25" thickBot="1" thickTop="1">
      <c r="B145" s="114" t="s">
        <v>144</v>
      </c>
      <c r="C145" s="100"/>
      <c r="D145" s="103"/>
      <c r="E145" s="103"/>
      <c r="F145" s="103" t="s">
        <v>132</v>
      </c>
      <c r="G145" s="139">
        <f>IF(D131,F143,I143)</f>
        <v>508353</v>
      </c>
      <c r="H145" s="127">
        <f>G145-H135</f>
        <v>-368033385.24</v>
      </c>
      <c r="I145" s="103">
        <f>SIGN(H145)</f>
        <v>-1</v>
      </c>
      <c r="J145" s="103"/>
      <c r="K145" s="103"/>
      <c r="L145" s="103"/>
      <c r="M145" s="110" t="s">
        <v>140</v>
      </c>
      <c r="N145" s="138" t="str">
        <f>IF(D131,N142,N143)</f>
        <v>الإثنين</v>
      </c>
      <c r="O145" s="103"/>
      <c r="P145" s="125" t="s">
        <v>75</v>
      </c>
      <c r="Q145" s="125" t="s">
        <v>79</v>
      </c>
      <c r="R145" s="104"/>
    </row>
    <row r="146" spans="2:18" ht="14.25" thickBot="1" thickTop="1">
      <c r="B146" s="140" t="s">
        <v>4</v>
      </c>
      <c r="C146" s="131">
        <f>E54</f>
        <v>13</v>
      </c>
      <c r="D146" s="103"/>
      <c r="E146" s="103"/>
      <c r="F146" s="103" t="s">
        <v>133</v>
      </c>
      <c r="G146" s="106">
        <f>IF(D131,G145,H149)</f>
        <v>508353</v>
      </c>
      <c r="H146" s="103"/>
      <c r="I146" s="125">
        <f>I145-0.5</f>
        <v>-1.5</v>
      </c>
      <c r="J146" s="103"/>
      <c r="K146" s="103"/>
      <c r="L146" s="103"/>
      <c r="M146" s="103"/>
      <c r="N146" s="103"/>
      <c r="O146" s="103"/>
      <c r="P146" s="130" t="s">
        <v>76</v>
      </c>
      <c r="Q146" s="130" t="s">
        <v>80</v>
      </c>
      <c r="R146" s="104"/>
    </row>
    <row r="147" spans="2:18" ht="13.5" thickTop="1">
      <c r="B147" s="141" t="s">
        <v>5</v>
      </c>
      <c r="C147" s="133">
        <f>E55</f>
        <v>7</v>
      </c>
      <c r="D147" s="103"/>
      <c r="E147" s="103"/>
      <c r="F147" s="103"/>
      <c r="G147" s="103"/>
      <c r="H147" s="103"/>
      <c r="I147" s="125">
        <f>SIGN(I146)</f>
        <v>-1</v>
      </c>
      <c r="J147" s="103"/>
      <c r="K147" s="103"/>
      <c r="L147" s="103"/>
      <c r="M147" s="103"/>
      <c r="N147" s="103" t="s">
        <v>109</v>
      </c>
      <c r="O147" s="103"/>
      <c r="P147" s="111" t="s">
        <v>81</v>
      </c>
      <c r="Q147" s="142" t="s">
        <v>91</v>
      </c>
      <c r="R147" s="104"/>
    </row>
    <row r="148" spans="2:18" ht="13.5" thickBot="1">
      <c r="B148" s="137" t="s">
        <v>6</v>
      </c>
      <c r="C148" s="136">
        <f>D148</f>
        <v>1435</v>
      </c>
      <c r="D148" s="104">
        <f>IF(D131,E148,E153)</f>
        <v>1435</v>
      </c>
      <c r="E148" s="103">
        <f>E56</f>
        <v>1435</v>
      </c>
      <c r="F148" s="103"/>
      <c r="G148" s="103"/>
      <c r="H148" s="103"/>
      <c r="I148" s="103">
        <f>I147-1</f>
        <v>-2</v>
      </c>
      <c r="J148" s="103"/>
      <c r="K148" s="103"/>
      <c r="L148" s="103"/>
      <c r="M148" s="103"/>
      <c r="N148" s="103">
        <f>C142</f>
        <v>5</v>
      </c>
      <c r="O148" s="103"/>
      <c r="P148" s="112" t="s">
        <v>86</v>
      </c>
      <c r="Q148" s="143" t="s">
        <v>92</v>
      </c>
      <c r="R148" s="104"/>
    </row>
    <row r="149" spans="2:18" ht="14.25" thickBot="1" thickTop="1">
      <c r="B149" s="101"/>
      <c r="C149" s="103"/>
      <c r="D149" s="103"/>
      <c r="E149" s="103">
        <f>E148-H132</f>
        <v>-1038565</v>
      </c>
      <c r="F149" s="103">
        <f>SIGN(E149)</f>
        <v>-1</v>
      </c>
      <c r="G149" s="103"/>
      <c r="H149" s="103">
        <f>H145+I149</f>
        <v>-368033386.24</v>
      </c>
      <c r="I149" s="127">
        <f>I148/2</f>
        <v>-1</v>
      </c>
      <c r="J149" s="103"/>
      <c r="K149" s="103"/>
      <c r="L149" s="103"/>
      <c r="M149" s="103"/>
      <c r="N149" s="98" t="str">
        <f>CHOOSE(N148,Q147,Q148,Q149,Q150,Q151,Q152,Q153,Q154,Q155,Q156,Q157,Q158)</f>
        <v>مايو</v>
      </c>
      <c r="O149" s="103"/>
      <c r="P149" s="112" t="s">
        <v>82</v>
      </c>
      <c r="Q149" s="143" t="s">
        <v>93</v>
      </c>
      <c r="R149" s="104"/>
    </row>
    <row r="150" spans="2:18" ht="13.5" thickTop="1">
      <c r="B150" s="101"/>
      <c r="C150" s="103"/>
      <c r="D150" s="103"/>
      <c r="E150" s="103"/>
      <c r="F150" s="125">
        <f>F149-0.5</f>
        <v>-1.5</v>
      </c>
      <c r="G150" s="103"/>
      <c r="H150" s="103"/>
      <c r="I150" s="103"/>
      <c r="J150" s="103"/>
      <c r="K150" s="103"/>
      <c r="L150" s="103"/>
      <c r="M150" s="103"/>
      <c r="N150" s="103" t="s">
        <v>110</v>
      </c>
      <c r="O150" s="103"/>
      <c r="P150" s="112" t="s">
        <v>83</v>
      </c>
      <c r="Q150" s="143" t="s">
        <v>94</v>
      </c>
      <c r="R150" s="104"/>
    </row>
    <row r="151" spans="2:18" ht="13.5" thickBot="1">
      <c r="B151" s="101"/>
      <c r="C151" s="103"/>
      <c r="D151" s="103"/>
      <c r="E151" s="103"/>
      <c r="F151" s="125">
        <f>SIGN(F150)</f>
        <v>-1</v>
      </c>
      <c r="G151" s="103"/>
      <c r="H151" s="103"/>
      <c r="I151" s="103"/>
      <c r="J151" s="103"/>
      <c r="K151" s="103"/>
      <c r="L151" s="103"/>
      <c r="M151" s="103"/>
      <c r="N151" s="103">
        <f>C147</f>
        <v>7</v>
      </c>
      <c r="O151" s="103"/>
      <c r="P151" s="112" t="s">
        <v>103</v>
      </c>
      <c r="Q151" s="143" t="s">
        <v>95</v>
      </c>
      <c r="R151" s="104"/>
    </row>
    <row r="152" spans="2:18" ht="14.25" thickBot="1" thickTop="1">
      <c r="B152" s="101"/>
      <c r="C152" s="103"/>
      <c r="D152" s="103"/>
      <c r="E152" s="103"/>
      <c r="F152" s="103">
        <f>F151-1</f>
        <v>-2</v>
      </c>
      <c r="G152" s="103"/>
      <c r="H152" s="103"/>
      <c r="I152" s="103"/>
      <c r="J152" s="103"/>
      <c r="K152" s="103"/>
      <c r="L152" s="103"/>
      <c r="M152" s="103"/>
      <c r="N152" s="106" t="str">
        <f>CHOOSE(N151,P147,P148,P149,P150,P151,P152,P153,P154,P155,P156,P157,P158)</f>
        <v>رجب</v>
      </c>
      <c r="O152" s="103"/>
      <c r="P152" s="112" t="s">
        <v>104</v>
      </c>
      <c r="Q152" s="143" t="s">
        <v>96</v>
      </c>
      <c r="R152" s="104"/>
    </row>
    <row r="153" spans="2:18" ht="14.25" thickBot="1" thickTop="1">
      <c r="B153" s="101"/>
      <c r="C153" s="103"/>
      <c r="D153" s="103"/>
      <c r="E153" s="103">
        <f>E149+F153</f>
        <v>-1038566</v>
      </c>
      <c r="F153" s="127">
        <f>F152/2</f>
        <v>-1</v>
      </c>
      <c r="G153" s="103"/>
      <c r="H153" s="103"/>
      <c r="I153" s="103"/>
      <c r="J153" s="103"/>
      <c r="K153" s="103"/>
      <c r="L153" s="103"/>
      <c r="M153" s="103"/>
      <c r="N153" s="103"/>
      <c r="O153" s="103"/>
      <c r="P153" s="112" t="s">
        <v>87</v>
      </c>
      <c r="Q153" s="143" t="s">
        <v>97</v>
      </c>
      <c r="R153" s="104"/>
    </row>
    <row r="154" spans="2:18" ht="13.5" thickTop="1">
      <c r="B154" s="101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12" t="s">
        <v>88</v>
      </c>
      <c r="Q154" s="143" t="s">
        <v>98</v>
      </c>
      <c r="R154" s="104"/>
    </row>
    <row r="155" spans="2:18" ht="12.75">
      <c r="B155" s="101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12" t="s">
        <v>89</v>
      </c>
      <c r="Q155" s="143" t="s">
        <v>99</v>
      </c>
      <c r="R155" s="104"/>
    </row>
    <row r="156" spans="2:18" ht="12.75">
      <c r="B156" s="101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12" t="s">
        <v>90</v>
      </c>
      <c r="Q156" s="143" t="s">
        <v>102</v>
      </c>
      <c r="R156" s="104"/>
    </row>
    <row r="157" spans="2:18" ht="12.75">
      <c r="B157" s="101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12" t="s">
        <v>84</v>
      </c>
      <c r="Q157" s="143" t="s">
        <v>100</v>
      </c>
      <c r="R157" s="104"/>
    </row>
    <row r="158" spans="2:18" ht="13.5" thickBot="1">
      <c r="B158" s="110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44" t="s">
        <v>85</v>
      </c>
      <c r="Q158" s="145" t="s">
        <v>101</v>
      </c>
      <c r="R158" s="109"/>
    </row>
    <row r="159" spans="3:4" ht="13.5" thickTop="1">
      <c r="C159" s="103"/>
      <c r="D159" s="103"/>
    </row>
    <row r="160" spans="2:4" ht="12.75">
      <c r="B160" s="103"/>
      <c r="C160" s="103"/>
      <c r="D160" s="103"/>
    </row>
    <row r="161" spans="2:4" ht="12.75">
      <c r="B161" s="103"/>
      <c r="C161" s="103"/>
      <c r="D161" s="103"/>
    </row>
    <row r="162" spans="2:4" ht="12.75">
      <c r="B162" s="103"/>
      <c r="C162" s="103"/>
      <c r="D162" s="103"/>
    </row>
    <row r="163" spans="2:4" ht="12.75">
      <c r="B163" s="103"/>
      <c r="C163" s="103"/>
      <c r="D163" s="103"/>
    </row>
    <row r="164" spans="2:4" ht="12.75">
      <c r="B164" s="103"/>
      <c r="C164" s="103"/>
      <c r="D164" s="103"/>
    </row>
    <row r="165" spans="2:4" ht="12.75">
      <c r="B165" s="103"/>
      <c r="C165" s="103"/>
      <c r="D165" s="103"/>
    </row>
    <row r="166" spans="2:4" ht="12.75">
      <c r="B166" s="103"/>
      <c r="C166" s="103"/>
      <c r="D166" s="103"/>
    </row>
    <row r="167" spans="2:4" ht="13.5" thickBot="1">
      <c r="B167" s="103"/>
      <c r="C167" s="108"/>
      <c r="D167" s="108"/>
    </row>
    <row r="168" spans="2:8" ht="13.5" thickTop="1">
      <c r="B168" s="99"/>
      <c r="C168" s="99"/>
      <c r="D168" s="124"/>
      <c r="E168" s="125">
        <f>SIGN(C170)</f>
        <v>1</v>
      </c>
      <c r="F168" s="114"/>
      <c r="G168" s="114"/>
      <c r="H168" s="100"/>
    </row>
    <row r="169" spans="2:9" ht="13.5" thickBot="1">
      <c r="B169" s="103" t="s">
        <v>117</v>
      </c>
      <c r="C169" s="103"/>
      <c r="D169" s="125"/>
      <c r="E169" s="125">
        <f>E168-0.5</f>
        <v>0.5</v>
      </c>
      <c r="F169" s="101"/>
      <c r="G169" s="101" t="s">
        <v>116</v>
      </c>
      <c r="H169" s="104"/>
      <c r="I169" s="103"/>
    </row>
    <row r="170" spans="2:8" ht="14.25" thickBot="1" thickTop="1">
      <c r="B170" s="119" t="s">
        <v>118</v>
      </c>
      <c r="C170" s="127">
        <f>E17</f>
        <v>1</v>
      </c>
      <c r="D170" s="125">
        <f>SIGN(C170)</f>
        <v>1</v>
      </c>
      <c r="E170" s="125">
        <f>SIGN(E169)</f>
        <v>1</v>
      </c>
      <c r="F170" s="127"/>
      <c r="G170" s="127" t="s">
        <v>118</v>
      </c>
      <c r="H170" s="127"/>
    </row>
    <row r="171" spans="2:8" ht="14.25" thickBot="1" thickTop="1">
      <c r="B171" s="129" t="s">
        <v>120</v>
      </c>
      <c r="C171" s="127">
        <f>C170+C172-E172</f>
        <v>1040001</v>
      </c>
      <c r="D171" s="125" t="b">
        <f>EXACT(D170,1)</f>
        <v>1</v>
      </c>
      <c r="E171" s="103">
        <f>E170-1</f>
        <v>0</v>
      </c>
      <c r="F171" s="127"/>
      <c r="G171" s="127" t="s">
        <v>119</v>
      </c>
      <c r="H171" s="127"/>
    </row>
    <row r="172" spans="2:8" ht="14.25" thickBot="1" thickTop="1">
      <c r="B172" s="103" t="s">
        <v>72</v>
      </c>
      <c r="C172" s="103">
        <v>1040000</v>
      </c>
      <c r="D172" s="106">
        <f>IF(D171,C170,C171)</f>
        <v>1</v>
      </c>
      <c r="E172" s="127">
        <f>E171/2</f>
        <v>0</v>
      </c>
      <c r="F172" s="101"/>
      <c r="G172" s="101" t="s">
        <v>72</v>
      </c>
      <c r="H172" s="104">
        <v>1000000</v>
      </c>
    </row>
    <row r="173" spans="2:8" ht="13.5" thickTop="1">
      <c r="B173" s="103" t="s">
        <v>46</v>
      </c>
      <c r="C173" s="103">
        <f>E44</f>
        <v>354.367056</v>
      </c>
      <c r="D173" s="104"/>
      <c r="F173" s="101"/>
      <c r="G173" s="101" t="s">
        <v>46</v>
      </c>
      <c r="H173" s="104">
        <v>365.25</v>
      </c>
    </row>
    <row r="174" spans="2:8" ht="12.75">
      <c r="B174" s="103" t="s">
        <v>47</v>
      </c>
      <c r="C174" s="103">
        <f>C173/12</f>
        <v>29.530587999999998</v>
      </c>
      <c r="D174" s="104"/>
      <c r="F174" s="101"/>
      <c r="G174" s="101" t="s">
        <v>47</v>
      </c>
      <c r="H174" s="104">
        <f>H173/12</f>
        <v>30.4375</v>
      </c>
    </row>
    <row r="175" spans="2:8" ht="12.75">
      <c r="B175" s="103" t="s">
        <v>121</v>
      </c>
      <c r="C175" s="103">
        <f>C172*C173</f>
        <v>368541738.24</v>
      </c>
      <c r="D175" s="104"/>
      <c r="F175" s="101"/>
      <c r="G175" s="101" t="s">
        <v>121</v>
      </c>
      <c r="H175" s="104">
        <f>H173*H172</f>
        <v>365250000</v>
      </c>
    </row>
    <row r="176" spans="2:8" ht="12.75">
      <c r="B176" s="103"/>
      <c r="C176" s="103"/>
      <c r="D176" s="104"/>
      <c r="F176" s="101"/>
      <c r="G176" s="101" t="s">
        <v>129</v>
      </c>
      <c r="H176" s="104">
        <f>H175+C177</f>
        <v>365477027</v>
      </c>
    </row>
    <row r="177" spans="2:8" ht="12.75">
      <c r="B177" s="103" t="s">
        <v>122</v>
      </c>
      <c r="C177" s="103">
        <f>H137</f>
        <v>227027</v>
      </c>
      <c r="D177" s="104"/>
      <c r="F177" s="101"/>
      <c r="G177" s="101"/>
      <c r="H177" s="104"/>
    </row>
    <row r="178" spans="2:8" ht="13.5" thickBot="1">
      <c r="B178" s="108" t="s">
        <v>128</v>
      </c>
      <c r="C178" s="108">
        <f>C175-H175</f>
        <v>3291738.2400000095</v>
      </c>
      <c r="D178" s="109"/>
      <c r="F178" s="110"/>
      <c r="G178" s="110"/>
      <c r="H178" s="109"/>
    </row>
    <row r="179" ht="14.25" thickBot="1" thickTop="1"/>
    <row r="180" spans="2:11" ht="14.25" thickBot="1" thickTop="1">
      <c r="B180" s="114" t="s">
        <v>141</v>
      </c>
      <c r="C180" s="99"/>
      <c r="D180" s="99" t="s">
        <v>124</v>
      </c>
      <c r="E180" s="128" t="s">
        <v>126</v>
      </c>
      <c r="F180" s="119" t="s">
        <v>134</v>
      </c>
      <c r="G180" s="98">
        <f>IF(D171,F181,G181)</f>
        <v>132.12235199999998</v>
      </c>
      <c r="H180" s="99" t="s">
        <v>127</v>
      </c>
      <c r="I180" s="99"/>
      <c r="J180" s="114" t="s">
        <v>135</v>
      </c>
      <c r="K180" s="100">
        <f>SIGN(G180)</f>
        <v>1</v>
      </c>
    </row>
    <row r="181" spans="2:11" ht="14.25" thickBot="1" thickTop="1">
      <c r="B181" s="101" t="s">
        <v>4</v>
      </c>
      <c r="C181" s="131">
        <f>E15</f>
        <v>14</v>
      </c>
      <c r="D181" s="103"/>
      <c r="E181" s="132" t="s">
        <v>61</v>
      </c>
      <c r="F181" s="106">
        <f>G59</f>
        <v>132.12235199999998</v>
      </c>
      <c r="G181" s="103">
        <f>F181-C175</f>
        <v>-368541606.117648</v>
      </c>
      <c r="H181" s="132" t="s">
        <v>61</v>
      </c>
      <c r="I181" s="106">
        <f>F181</f>
        <v>132.12235199999998</v>
      </c>
      <c r="J181" s="101"/>
      <c r="K181" s="125">
        <f>K180-0.5</f>
        <v>0.5</v>
      </c>
    </row>
    <row r="182" spans="2:17" ht="14.25" thickBot="1" thickTop="1">
      <c r="B182" s="101" t="s">
        <v>5</v>
      </c>
      <c r="C182" s="133">
        <f>E16</f>
        <v>5</v>
      </c>
      <c r="D182" s="103"/>
      <c r="E182" s="134" t="s">
        <v>131</v>
      </c>
      <c r="F182" s="135">
        <f>C177</f>
        <v>227027</v>
      </c>
      <c r="G182" s="103"/>
      <c r="H182" s="134" t="s">
        <v>143</v>
      </c>
      <c r="I182" s="103">
        <f>C175-H176</f>
        <v>3064711.2400000095</v>
      </c>
      <c r="J182" s="101"/>
      <c r="K182" s="125">
        <f>SIGN(K181)</f>
        <v>1</v>
      </c>
      <c r="M182" s="114" t="s">
        <v>136</v>
      </c>
      <c r="N182" s="100">
        <f>MOD(G187,7)</f>
        <v>3</v>
      </c>
      <c r="O182" s="99"/>
      <c r="P182" s="124" t="s">
        <v>77</v>
      </c>
      <c r="Q182" s="124" t="s">
        <v>74</v>
      </c>
    </row>
    <row r="183" spans="2:17" ht="14.25" thickBot="1" thickTop="1">
      <c r="B183" s="101" t="s">
        <v>6</v>
      </c>
      <c r="C183" s="136">
        <f>D172</f>
        <v>1</v>
      </c>
      <c r="D183" s="103"/>
      <c r="E183" s="137" t="s">
        <v>125</v>
      </c>
      <c r="F183" s="138">
        <f>F181+F182</f>
        <v>227159.122352</v>
      </c>
      <c r="G183" s="103"/>
      <c r="H183" s="137" t="s">
        <v>130</v>
      </c>
      <c r="I183" s="115">
        <f>I181-I182</f>
        <v>-3064579.1176480097</v>
      </c>
      <c r="J183" s="101"/>
      <c r="K183" s="104">
        <f>K182-1</f>
        <v>0</v>
      </c>
      <c r="M183" s="101" t="s">
        <v>139</v>
      </c>
      <c r="N183" s="104">
        <f>N182+1</f>
        <v>4</v>
      </c>
      <c r="O183" s="103"/>
      <c r="P183" s="125" t="s">
        <v>78</v>
      </c>
      <c r="Q183" s="125" t="s">
        <v>75</v>
      </c>
    </row>
    <row r="184" spans="2:17" ht="14.25" thickBot="1" thickTop="1">
      <c r="B184" s="101"/>
      <c r="C184" s="103"/>
      <c r="D184" s="103"/>
      <c r="E184" s="103"/>
      <c r="F184" s="103"/>
      <c r="G184" s="103"/>
      <c r="H184" s="103"/>
      <c r="I184" s="103"/>
      <c r="J184" s="98">
        <f>G180+K184</f>
        <v>132.12235199999998</v>
      </c>
      <c r="K184" s="127">
        <f>K183/2</f>
        <v>0</v>
      </c>
      <c r="M184" s="101" t="s">
        <v>137</v>
      </c>
      <c r="N184" s="104" t="str">
        <f>CHOOSE(N183,P182,P183,P184,P185,P186,P187,P188)</f>
        <v>الثلاثاء</v>
      </c>
      <c r="O184" s="103"/>
      <c r="P184" s="125" t="s">
        <v>79</v>
      </c>
      <c r="Q184" s="125" t="s">
        <v>76</v>
      </c>
    </row>
    <row r="185" spans="2:17" ht="14.25" thickBot="1" thickTop="1">
      <c r="B185" s="114" t="s">
        <v>147</v>
      </c>
      <c r="C185" s="100"/>
      <c r="D185" s="103"/>
      <c r="E185" s="103"/>
      <c r="F185" s="103" t="s">
        <v>142</v>
      </c>
      <c r="G185" s="98">
        <f>IF(D171,F183,I183)</f>
        <v>227159.122352</v>
      </c>
      <c r="H185" s="127">
        <f>G185-H175</f>
        <v>-365022840.877648</v>
      </c>
      <c r="I185" s="103">
        <f>SIGN(H185)</f>
        <v>-1</v>
      </c>
      <c r="J185" s="103"/>
      <c r="K185" s="103"/>
      <c r="M185" s="101" t="s">
        <v>138</v>
      </c>
      <c r="N185" s="104" t="str">
        <f>CHOOSE(N183,Q182,Q183,Q184,Q185,Q186,Q187,Q188)</f>
        <v>السبت</v>
      </c>
      <c r="O185" s="103"/>
      <c r="P185" s="125" t="s">
        <v>80</v>
      </c>
      <c r="Q185" s="125" t="s">
        <v>77</v>
      </c>
    </row>
    <row r="186" spans="2:17" ht="14.25" thickBot="1" thickTop="1">
      <c r="B186" s="140" t="s">
        <v>4</v>
      </c>
      <c r="C186" s="131">
        <f>E73</f>
        <v>6</v>
      </c>
      <c r="D186" s="103"/>
      <c r="E186" s="103"/>
      <c r="F186" s="103" t="s">
        <v>145</v>
      </c>
      <c r="G186" s="106">
        <f>IF(D171,G185,H185)</f>
        <v>227159.122352</v>
      </c>
      <c r="H186" s="103"/>
      <c r="I186" s="125">
        <f>I185-0.5</f>
        <v>-1.5</v>
      </c>
      <c r="J186" s="103"/>
      <c r="K186" s="103"/>
      <c r="M186" s="101"/>
      <c r="N186" s="104"/>
      <c r="O186" s="103"/>
      <c r="P186" s="125" t="s">
        <v>74</v>
      </c>
      <c r="Q186" s="125" t="s">
        <v>78</v>
      </c>
    </row>
    <row r="187" spans="2:17" ht="14.25" thickBot="1" thickTop="1">
      <c r="B187" s="141" t="s">
        <v>5</v>
      </c>
      <c r="C187" s="133">
        <f>E74</f>
        <v>12</v>
      </c>
      <c r="D187" s="103">
        <f>IF(D171,E189,E193)</f>
        <v>-999378</v>
      </c>
      <c r="E187" s="103"/>
      <c r="F187" s="103" t="s">
        <v>73</v>
      </c>
      <c r="G187" s="98">
        <f>CEILING(G185,1)</f>
        <v>227160</v>
      </c>
      <c r="H187" s="103"/>
      <c r="I187" s="125">
        <f>SIGN(I186)</f>
        <v>-1</v>
      </c>
      <c r="J187" s="103"/>
      <c r="K187" s="103"/>
      <c r="M187" s="110" t="s">
        <v>140</v>
      </c>
      <c r="N187" s="138" t="str">
        <f>IF(D171,N184,N185)</f>
        <v>الثلاثاء</v>
      </c>
      <c r="O187" s="103"/>
      <c r="P187" s="125" t="s">
        <v>75</v>
      </c>
      <c r="Q187" s="125" t="s">
        <v>79</v>
      </c>
    </row>
    <row r="188" spans="2:17" ht="14.25" thickBot="1" thickTop="1">
      <c r="B188" s="137" t="s">
        <v>6</v>
      </c>
      <c r="C188" s="136">
        <f>D188</f>
        <v>622</v>
      </c>
      <c r="D188" s="104">
        <f>IF(D171,E188,E193)</f>
        <v>622</v>
      </c>
      <c r="E188" s="103">
        <f>E75</f>
        <v>622</v>
      </c>
      <c r="F188" s="120" t="s">
        <v>146</v>
      </c>
      <c r="G188" s="98">
        <f>CEILING(G186,1)</f>
        <v>227160</v>
      </c>
      <c r="H188" s="103"/>
      <c r="I188" s="103">
        <f>I187-1</f>
        <v>-2</v>
      </c>
      <c r="J188" s="103"/>
      <c r="K188" s="103"/>
      <c r="M188" s="103"/>
      <c r="N188" s="103"/>
      <c r="O188" s="103"/>
      <c r="P188" s="130" t="s">
        <v>76</v>
      </c>
      <c r="Q188" s="130" t="s">
        <v>80</v>
      </c>
    </row>
    <row r="189" spans="5:17" ht="14.25" thickBot="1" thickTop="1">
      <c r="E189" s="103">
        <f>E188-H172</f>
        <v>-999378</v>
      </c>
      <c r="F189" s="103">
        <f>SIGN(E189)</f>
        <v>-1</v>
      </c>
      <c r="G189" s="103"/>
      <c r="H189" s="103">
        <f>H185+I189</f>
        <v>-365022841.877648</v>
      </c>
      <c r="I189" s="127">
        <f>I188/2</f>
        <v>-1</v>
      </c>
      <c r="J189" s="103"/>
      <c r="K189" s="103"/>
      <c r="M189" s="103"/>
      <c r="N189" s="103" t="s">
        <v>109</v>
      </c>
      <c r="O189" s="103"/>
      <c r="P189" s="111" t="s">
        <v>81</v>
      </c>
      <c r="Q189" s="142" t="s">
        <v>91</v>
      </c>
    </row>
    <row r="190" spans="3:17" ht="14.25" thickBot="1" thickTop="1">
      <c r="C190" s="59">
        <f>SIGN(E188)</f>
        <v>1</v>
      </c>
      <c r="E190" s="103"/>
      <c r="F190" s="125">
        <f>F189-0.5</f>
        <v>-1.5</v>
      </c>
      <c r="G190" s="103"/>
      <c r="H190" s="103"/>
      <c r="I190" s="103"/>
      <c r="J190" s="103"/>
      <c r="K190" s="103"/>
      <c r="M190" s="103"/>
      <c r="N190" s="103">
        <f>C187</f>
        <v>12</v>
      </c>
      <c r="O190" s="103"/>
      <c r="P190" s="112" t="s">
        <v>86</v>
      </c>
      <c r="Q190" s="143" t="s">
        <v>92</v>
      </c>
    </row>
    <row r="191" spans="3:17" ht="14.25" thickBot="1" thickTop="1">
      <c r="C191" s="59" t="b">
        <f>EXACT(C190,1)</f>
        <v>1</v>
      </c>
      <c r="E191" s="103"/>
      <c r="F191" s="125">
        <f>SIGN(F190)</f>
        <v>-1</v>
      </c>
      <c r="G191" s="103"/>
      <c r="H191" s="120"/>
      <c r="I191" s="120"/>
      <c r="J191" s="120"/>
      <c r="K191" s="120"/>
      <c r="M191" s="103"/>
      <c r="N191" s="98" t="str">
        <f>CHOOSE(N190,Q189,Q190,Q191,Q192,Q193,Q194,Q195,Q196,Q197,Q198,Q199,Q200)</f>
        <v>ديسمبر</v>
      </c>
      <c r="O191" s="103"/>
      <c r="P191" s="112" t="s">
        <v>82</v>
      </c>
      <c r="Q191" s="143" t="s">
        <v>93</v>
      </c>
    </row>
    <row r="192" spans="5:17" ht="14.25" thickBot="1" thickTop="1">
      <c r="E192" s="103"/>
      <c r="F192" s="103">
        <f>F191-1</f>
        <v>-2</v>
      </c>
      <c r="G192" s="103"/>
      <c r="H192" s="120" t="s">
        <v>148</v>
      </c>
      <c r="I192" s="98">
        <f>F201</f>
        <v>227160</v>
      </c>
      <c r="J192" s="120"/>
      <c r="K192" s="120"/>
      <c r="M192" s="103"/>
      <c r="N192" s="103" t="s">
        <v>110</v>
      </c>
      <c r="O192" s="103"/>
      <c r="P192" s="112" t="s">
        <v>83</v>
      </c>
      <c r="Q192" s="143" t="s">
        <v>94</v>
      </c>
    </row>
    <row r="193" spans="5:17" ht="14.25" thickBot="1" thickTop="1">
      <c r="E193" s="103">
        <f>E189+F193</f>
        <v>-999379</v>
      </c>
      <c r="F193" s="127">
        <f>F192/2</f>
        <v>-1</v>
      </c>
      <c r="G193" s="103"/>
      <c r="H193" s="120" t="s">
        <v>149</v>
      </c>
      <c r="I193" s="106">
        <f>J197</f>
        <v>133</v>
      </c>
      <c r="J193" s="120">
        <f>I192-C177</f>
        <v>133</v>
      </c>
      <c r="K193" s="103">
        <f>SIGN(J193)</f>
        <v>1</v>
      </c>
      <c r="M193" s="103"/>
      <c r="N193" s="103">
        <f>C182</f>
        <v>5</v>
      </c>
      <c r="O193" s="103"/>
      <c r="P193" s="112" t="s">
        <v>103</v>
      </c>
      <c r="Q193" s="143" t="s">
        <v>95</v>
      </c>
    </row>
    <row r="194" spans="8:17" ht="14.25" thickBot="1" thickTop="1">
      <c r="H194" s="120"/>
      <c r="I194" s="120"/>
      <c r="J194" s="120"/>
      <c r="K194" s="125">
        <f>K193-0.5</f>
        <v>0.5</v>
      </c>
      <c r="M194" s="103"/>
      <c r="N194" s="106" t="str">
        <f>CHOOSE(N193,P189,P190,P191,P192,P193,P194,P195,P196,P197,P198,P199,P200)</f>
        <v>جمادى أولى</v>
      </c>
      <c r="O194" s="103"/>
      <c r="P194" s="112" t="s">
        <v>104</v>
      </c>
      <c r="Q194" s="143" t="s">
        <v>96</v>
      </c>
    </row>
    <row r="195" spans="8:17" ht="13.5" thickTop="1">
      <c r="H195" s="120"/>
      <c r="I195" s="120"/>
      <c r="J195" s="120"/>
      <c r="K195" s="125">
        <f>SIGN(K194)</f>
        <v>1</v>
      </c>
      <c r="M195" s="103"/>
      <c r="N195" s="103"/>
      <c r="O195" s="103"/>
      <c r="P195" s="112" t="s">
        <v>87</v>
      </c>
      <c r="Q195" s="143" t="s">
        <v>97</v>
      </c>
    </row>
    <row r="196" spans="11:17" ht="13.5" thickBot="1">
      <c r="K196" s="103">
        <f>K195-1</f>
        <v>0</v>
      </c>
      <c r="M196" s="103"/>
      <c r="N196" s="103"/>
      <c r="O196" s="103"/>
      <c r="P196" s="112" t="s">
        <v>88</v>
      </c>
      <c r="Q196" s="143" t="s">
        <v>98</v>
      </c>
    </row>
    <row r="197" spans="5:17" ht="14.25" thickBot="1" thickTop="1">
      <c r="E197" s="114" t="s">
        <v>145</v>
      </c>
      <c r="F197" s="106">
        <f>G186</f>
        <v>227159.122352</v>
      </c>
      <c r="G197" s="99">
        <f>SIGN(F197)</f>
        <v>1</v>
      </c>
      <c r="H197" s="100">
        <f>G197-1</f>
        <v>0</v>
      </c>
      <c r="J197" s="103">
        <f>J193+K197-H198</f>
        <v>133</v>
      </c>
      <c r="K197" s="127">
        <f>K196/2</f>
        <v>0</v>
      </c>
      <c r="M197" s="103"/>
      <c r="N197" s="103"/>
      <c r="O197" s="103"/>
      <c r="P197" s="112" t="s">
        <v>89</v>
      </c>
      <c r="Q197" s="143" t="s">
        <v>99</v>
      </c>
    </row>
    <row r="198" spans="5:17" ht="14.25" thickBot="1" thickTop="1">
      <c r="E198" s="101"/>
      <c r="F198" s="103"/>
      <c r="G198" s="103"/>
      <c r="H198" s="146">
        <f>H197/2</f>
        <v>0</v>
      </c>
      <c r="M198" s="103"/>
      <c r="N198" s="103"/>
      <c r="O198" s="103"/>
      <c r="P198" s="112" t="s">
        <v>90</v>
      </c>
      <c r="Q198" s="143" t="s">
        <v>102</v>
      </c>
    </row>
    <row r="199" spans="5:17" ht="13.5" thickTop="1">
      <c r="E199" s="101"/>
      <c r="F199" s="103">
        <f>ABS(F197)</f>
        <v>227159.122352</v>
      </c>
      <c r="G199" s="103"/>
      <c r="H199" s="104"/>
      <c r="M199" s="103"/>
      <c r="N199" s="103"/>
      <c r="O199" s="103"/>
      <c r="P199" s="112" t="s">
        <v>84</v>
      </c>
      <c r="Q199" s="143" t="s">
        <v>100</v>
      </c>
    </row>
    <row r="200" spans="5:17" ht="13.5" thickBot="1">
      <c r="E200" s="101"/>
      <c r="F200" s="103">
        <f>CEILING(F199,1)</f>
        <v>227160</v>
      </c>
      <c r="G200" s="103"/>
      <c r="H200" s="104"/>
      <c r="M200" s="108"/>
      <c r="N200" s="108"/>
      <c r="O200" s="108"/>
      <c r="P200" s="144" t="s">
        <v>85</v>
      </c>
      <c r="Q200" s="145" t="s">
        <v>101</v>
      </c>
    </row>
    <row r="201" spans="5:8" ht="14.25" thickBot="1" thickTop="1">
      <c r="E201" s="110"/>
      <c r="F201" s="98">
        <f>F200*G197</f>
        <v>227160</v>
      </c>
      <c r="G201" s="108"/>
      <c r="H201" s="109"/>
    </row>
    <row r="202" spans="5:8" ht="13.5" thickTop="1">
      <c r="E202" s="99"/>
      <c r="F202" s="99"/>
      <c r="G202" s="99"/>
      <c r="H202" s="99"/>
    </row>
    <row r="203" spans="5:8" ht="12.75">
      <c r="E203" s="103"/>
      <c r="F203" s="103"/>
      <c r="G203" s="103"/>
      <c r="H203" s="103"/>
    </row>
    <row r="204" spans="5:8" ht="12.75">
      <c r="E204" s="103"/>
      <c r="F204" s="103"/>
      <c r="G204" s="103"/>
      <c r="H204" s="103"/>
    </row>
    <row r="205" spans="5:8" ht="12.75">
      <c r="E205" s="103"/>
      <c r="F205" s="103"/>
      <c r="G205" s="103"/>
      <c r="H205" s="103"/>
    </row>
  </sheetData>
  <sheetProtection password="CB05" sheet="1" objects="1" scenarios="1"/>
  <protectedRanges>
    <protectedRange sqref="E6:E8" name="نطاق1"/>
    <protectedRange sqref="E15:E17" name="نطاق2"/>
  </protectedRanges>
  <mergeCells count="8">
    <mergeCell ref="F12:H12"/>
    <mergeCell ref="D13:E13"/>
    <mergeCell ref="I13:J13"/>
    <mergeCell ref="E2:I2"/>
    <mergeCell ref="D4:E4"/>
    <mergeCell ref="I4:J4"/>
    <mergeCell ref="F11:H11"/>
    <mergeCell ref="G3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2:U205"/>
  <sheetViews>
    <sheetView rightToLeft="1" zoomScalePageLayoutView="0" workbookViewId="0" topLeftCell="A1">
      <pane xSplit="14" ySplit="23" topLeftCell="AI36" activePane="bottomRight" state="frozen"/>
      <selection pane="topLeft" activeCell="A1" sqref="A1"/>
      <selection pane="topRight" activeCell="O1" sqref="O1"/>
      <selection pane="bottomLeft" activeCell="A24" sqref="A24"/>
      <selection pane="bottomRight" activeCell="AL15" sqref="AL15"/>
    </sheetView>
  </sheetViews>
  <sheetFormatPr defaultColWidth="8.00390625" defaultRowHeight="15"/>
  <cols>
    <col min="1" max="1" width="3.57421875" style="147" customWidth="1"/>
    <col min="2" max="2" width="3.28125" style="147" customWidth="1"/>
    <col min="3" max="11" width="8.7109375" style="147" customWidth="1"/>
    <col min="12" max="13" width="3.28125" style="147" customWidth="1"/>
    <col min="14" max="15" width="3.57421875" style="147" customWidth="1"/>
    <col min="16" max="41" width="8.00390625" style="147" customWidth="1"/>
    <col min="42" max="16384" width="8.00390625" style="59" customWidth="1"/>
  </cols>
  <sheetData>
    <row r="1" ht="13.5" thickBot="1"/>
    <row r="2" spans="2:12" ht="14.25" thickBot="1" thickTop="1">
      <c r="B2" s="148"/>
      <c r="C2" s="149"/>
      <c r="D2" s="150"/>
      <c r="E2" s="452" t="s">
        <v>115</v>
      </c>
      <c r="F2" s="453"/>
      <c r="G2" s="454"/>
      <c r="H2" s="453"/>
      <c r="I2" s="455"/>
      <c r="J2" s="151"/>
      <c r="K2" s="152"/>
      <c r="L2" s="153"/>
    </row>
    <row r="3" spans="2:12" ht="14.25" customHeight="1" thickBot="1" thickTop="1">
      <c r="B3" s="154"/>
      <c r="C3" s="155" t="s">
        <v>151</v>
      </c>
      <c r="D3" s="155"/>
      <c r="E3" s="156"/>
      <c r="F3" s="156"/>
      <c r="G3" s="463"/>
      <c r="H3" s="156"/>
      <c r="I3" s="156"/>
      <c r="J3" s="155"/>
      <c r="K3" s="155"/>
      <c r="L3" s="154"/>
    </row>
    <row r="4" spans="2:12" ht="14.25" customHeight="1" thickBot="1" thickTop="1">
      <c r="B4" s="154"/>
      <c r="C4" s="157"/>
      <c r="D4" s="456" t="s">
        <v>105</v>
      </c>
      <c r="E4" s="457"/>
      <c r="F4" s="157"/>
      <c r="G4" s="464"/>
      <c r="H4" s="157"/>
      <c r="I4" s="458" t="s">
        <v>106</v>
      </c>
      <c r="J4" s="459"/>
      <c r="K4" s="157"/>
      <c r="L4" s="154"/>
    </row>
    <row r="5" spans="2:12" ht="14.25" customHeight="1" thickBot="1" thickTop="1">
      <c r="B5" s="154"/>
      <c r="C5" s="155"/>
      <c r="D5" s="155"/>
      <c r="E5" s="155"/>
      <c r="F5" s="155"/>
      <c r="G5" s="465"/>
      <c r="H5" s="155"/>
      <c r="I5" s="155"/>
      <c r="J5" s="155"/>
      <c r="K5" s="155"/>
      <c r="L5" s="154"/>
    </row>
    <row r="6" spans="2:12" ht="14.25" customHeight="1" thickBot="1" thickTop="1">
      <c r="B6" s="154"/>
      <c r="C6" s="155"/>
      <c r="D6" s="159" t="s">
        <v>4</v>
      </c>
      <c r="E6" s="159">
        <v>14</v>
      </c>
      <c r="F6" s="160" t="s">
        <v>109</v>
      </c>
      <c r="G6" s="161" t="s">
        <v>66</v>
      </c>
      <c r="H6" s="162" t="s">
        <v>110</v>
      </c>
      <c r="I6" s="163" t="s">
        <v>4</v>
      </c>
      <c r="J6" s="163">
        <f>C146</f>
        <v>9</v>
      </c>
      <c r="K6" s="155"/>
      <c r="L6" s="154"/>
    </row>
    <row r="7" spans="2:12" ht="14.25" customHeight="1" thickBot="1" thickTop="1">
      <c r="B7" s="154"/>
      <c r="C7" s="155"/>
      <c r="D7" s="164" t="s">
        <v>5</v>
      </c>
      <c r="E7" s="164">
        <v>3</v>
      </c>
      <c r="F7" s="165" t="str">
        <f>N149</f>
        <v>مارس</v>
      </c>
      <c r="G7" s="166" t="str">
        <f>N145</f>
        <v>الثلاثاء</v>
      </c>
      <c r="H7" s="167" t="str">
        <f>N152</f>
        <v>ذو الحجة</v>
      </c>
      <c r="I7" s="168" t="s">
        <v>5</v>
      </c>
      <c r="J7" s="168">
        <f>C147</f>
        <v>12</v>
      </c>
      <c r="K7" s="155"/>
      <c r="L7" s="154"/>
    </row>
    <row r="8" spans="2:12" ht="14.25" customHeight="1" thickBot="1" thickTop="1">
      <c r="B8" s="154"/>
      <c r="C8" s="155"/>
      <c r="D8" s="169" t="s">
        <v>6</v>
      </c>
      <c r="E8" s="169">
        <v>2000</v>
      </c>
      <c r="F8" s="155"/>
      <c r="G8" s="155"/>
      <c r="H8" s="155"/>
      <c r="I8" s="170" t="s">
        <v>6</v>
      </c>
      <c r="J8" s="170">
        <f>C148</f>
        <v>1420</v>
      </c>
      <c r="K8" s="155"/>
      <c r="L8" s="154"/>
    </row>
    <row r="9" spans="2:12" ht="14.25" customHeight="1" thickBot="1" thickTop="1">
      <c r="B9" s="154"/>
      <c r="C9" s="155"/>
      <c r="D9" s="155"/>
      <c r="E9" s="155"/>
      <c r="F9" s="155"/>
      <c r="G9" s="155"/>
      <c r="H9" s="155"/>
      <c r="I9" s="155"/>
      <c r="J9" s="155"/>
      <c r="K9" s="155"/>
      <c r="L9" s="154"/>
    </row>
    <row r="10" spans="2:12" ht="14.25" customHeight="1" thickBot="1" thickTop="1">
      <c r="B10" s="154"/>
      <c r="C10" s="155"/>
      <c r="D10" s="171" t="s">
        <v>111</v>
      </c>
      <c r="E10" s="172">
        <f>J144</f>
        <v>730208</v>
      </c>
      <c r="G10" s="155"/>
      <c r="H10" s="155"/>
      <c r="I10" s="173" t="s">
        <v>112</v>
      </c>
      <c r="J10" s="174">
        <f>G146</f>
        <v>503181</v>
      </c>
      <c r="K10" s="155"/>
      <c r="L10" s="154"/>
    </row>
    <row r="11" spans="2:12" ht="14.25" customHeight="1" thickBot="1" thickTop="1">
      <c r="B11" s="154"/>
      <c r="C11" s="175"/>
      <c r="D11" s="158"/>
      <c r="E11" s="176"/>
      <c r="F11" s="460" t="s">
        <v>113</v>
      </c>
      <c r="G11" s="461"/>
      <c r="H11" s="462"/>
      <c r="I11" s="175"/>
      <c r="J11" s="158"/>
      <c r="K11" s="176"/>
      <c r="L11" s="154"/>
    </row>
    <row r="12" spans="2:12" ht="14.25" customHeight="1" thickBot="1" thickTop="1">
      <c r="B12" s="154"/>
      <c r="C12" s="155"/>
      <c r="D12" s="155"/>
      <c r="E12" s="155"/>
      <c r="F12" s="445" t="s">
        <v>114</v>
      </c>
      <c r="G12" s="446"/>
      <c r="H12" s="447"/>
      <c r="I12" s="155"/>
      <c r="J12" s="155"/>
      <c r="K12" s="155"/>
      <c r="L12" s="154"/>
    </row>
    <row r="13" spans="2:12" ht="14.25" customHeight="1" thickBot="1" thickTop="1">
      <c r="B13" s="154"/>
      <c r="C13" s="157"/>
      <c r="D13" s="448" t="s">
        <v>107</v>
      </c>
      <c r="E13" s="449"/>
      <c r="F13" s="157"/>
      <c r="G13" s="157"/>
      <c r="H13" s="157"/>
      <c r="I13" s="450" t="s">
        <v>108</v>
      </c>
      <c r="J13" s="451"/>
      <c r="K13" s="157"/>
      <c r="L13" s="154"/>
    </row>
    <row r="14" spans="2:12" ht="14.25" customHeight="1" thickBot="1" thickTop="1"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4"/>
    </row>
    <row r="15" spans="2:12" ht="14.25" customHeight="1" thickBot="1" thickTop="1">
      <c r="B15" s="154"/>
      <c r="C15" s="155"/>
      <c r="D15" s="163" t="s">
        <v>4</v>
      </c>
      <c r="E15" s="163">
        <v>13</v>
      </c>
      <c r="F15" s="160" t="s">
        <v>110</v>
      </c>
      <c r="G15" s="177" t="s">
        <v>66</v>
      </c>
      <c r="H15" s="162" t="s">
        <v>109</v>
      </c>
      <c r="I15" s="159" t="s">
        <v>4</v>
      </c>
      <c r="J15" s="159">
        <f>C186</f>
        <v>21</v>
      </c>
      <c r="K15" s="155"/>
      <c r="L15" s="154"/>
    </row>
    <row r="16" spans="2:12" ht="14.25" customHeight="1" thickBot="1" thickTop="1">
      <c r="B16" s="154"/>
      <c r="C16" s="155"/>
      <c r="D16" s="168" t="s">
        <v>5</v>
      </c>
      <c r="E16" s="168">
        <v>8</v>
      </c>
      <c r="F16" s="165" t="str">
        <f>N194</f>
        <v>شعبان</v>
      </c>
      <c r="G16" s="166" t="str">
        <f>N187</f>
        <v>الأحد</v>
      </c>
      <c r="H16" s="167" t="str">
        <f>N191</f>
        <v>نوفمبر</v>
      </c>
      <c r="I16" s="164" t="s">
        <v>5</v>
      </c>
      <c r="J16" s="164">
        <f>C187</f>
        <v>11</v>
      </c>
      <c r="K16" s="155"/>
      <c r="L16" s="154"/>
    </row>
    <row r="17" spans="2:12" ht="14.25" customHeight="1" thickBot="1" thickTop="1">
      <c r="B17" s="154"/>
      <c r="C17" s="155"/>
      <c r="D17" s="170" t="s">
        <v>6</v>
      </c>
      <c r="E17" s="170">
        <v>1420</v>
      </c>
      <c r="F17" s="155"/>
      <c r="G17" s="155"/>
      <c r="H17" s="155"/>
      <c r="I17" s="169" t="s">
        <v>6</v>
      </c>
      <c r="J17" s="169">
        <f>C188</f>
        <v>1999</v>
      </c>
      <c r="K17" s="155"/>
      <c r="L17" s="154"/>
    </row>
    <row r="18" spans="2:12" ht="14.25" customHeight="1" thickBot="1" thickTop="1">
      <c r="B18" s="154"/>
      <c r="C18" s="155"/>
      <c r="D18" s="155"/>
      <c r="E18" s="155"/>
      <c r="F18" s="155"/>
      <c r="G18" s="155"/>
      <c r="H18" s="155"/>
      <c r="I18" s="155"/>
      <c r="J18" s="155"/>
      <c r="K18" s="155"/>
      <c r="L18" s="154"/>
    </row>
    <row r="19" spans="2:12" ht="14.25" customHeight="1" thickBot="1" thickTop="1">
      <c r="B19" s="154"/>
      <c r="C19" s="155"/>
      <c r="D19" s="173" t="s">
        <v>112</v>
      </c>
      <c r="E19" s="174">
        <f>I193</f>
        <v>503067</v>
      </c>
      <c r="G19" s="155"/>
      <c r="H19" s="155"/>
      <c r="I19" s="171" t="s">
        <v>111</v>
      </c>
      <c r="J19" s="172">
        <f>I192</f>
        <v>730094</v>
      </c>
      <c r="K19" s="155"/>
      <c r="L19" s="154"/>
    </row>
    <row r="20" spans="2:12" ht="14.25" customHeight="1" thickBot="1" thickTop="1">
      <c r="B20" s="154"/>
      <c r="C20" s="155"/>
      <c r="D20" s="155"/>
      <c r="E20" s="155"/>
      <c r="F20" s="158"/>
      <c r="G20" s="158"/>
      <c r="H20" s="158"/>
      <c r="I20" s="158"/>
      <c r="J20" s="158"/>
      <c r="K20" s="158"/>
      <c r="L20" s="154"/>
    </row>
    <row r="21" spans="2:12" ht="14.25" thickBot="1" thickTop="1">
      <c r="B21" s="178"/>
      <c r="C21" s="152"/>
      <c r="D21" s="152"/>
      <c r="E21" s="179"/>
      <c r="F21" s="180" t="s">
        <v>150</v>
      </c>
      <c r="G21" s="181"/>
      <c r="H21" s="182"/>
      <c r="I21" s="151"/>
      <c r="J21" s="152"/>
      <c r="K21" s="152"/>
      <c r="L21" s="183"/>
    </row>
    <row r="22" ht="13.5" thickTop="1"/>
    <row r="42" ht="13.5" thickBot="1"/>
    <row r="43" spans="2:12" ht="14.25" thickBot="1" thickTop="1">
      <c r="B43" s="184" t="s">
        <v>45</v>
      </c>
      <c r="C43" s="185"/>
      <c r="D43" s="186">
        <f>B46</f>
        <v>503181</v>
      </c>
      <c r="E43" s="187" t="s">
        <v>46</v>
      </c>
      <c r="F43" s="187" t="s">
        <v>47</v>
      </c>
      <c r="G43" s="188"/>
      <c r="H43" s="187"/>
      <c r="I43" s="186">
        <f>D43-1</f>
        <v>503180</v>
      </c>
      <c r="J43" s="187" t="s">
        <v>46</v>
      </c>
      <c r="K43" s="187" t="s">
        <v>47</v>
      </c>
      <c r="L43" s="188"/>
    </row>
    <row r="44" spans="4:12" ht="13.5" thickTop="1">
      <c r="D44" s="189"/>
      <c r="E44" s="190">
        <v>354.367056</v>
      </c>
      <c r="F44" s="191">
        <f>E44/12</f>
        <v>29.530587999999998</v>
      </c>
      <c r="G44" s="192"/>
      <c r="H44" s="191"/>
      <c r="I44" s="189"/>
      <c r="J44" s="190">
        <v>354.367056</v>
      </c>
      <c r="K44" s="191">
        <f>J44/12</f>
        <v>29.530587999999998</v>
      </c>
      <c r="L44" s="192"/>
    </row>
    <row r="45" spans="2:12" ht="13.5" thickBot="1">
      <c r="B45" s="147" t="s">
        <v>44</v>
      </c>
      <c r="D45" s="189"/>
      <c r="E45" s="191" t="s">
        <v>49</v>
      </c>
      <c r="F45" s="191" t="s">
        <v>50</v>
      </c>
      <c r="G45" s="193" t="s">
        <v>54</v>
      </c>
      <c r="H45" s="191"/>
      <c r="I45" s="189"/>
      <c r="J45" s="191" t="s">
        <v>49</v>
      </c>
      <c r="K45" s="191" t="s">
        <v>50</v>
      </c>
      <c r="L45" s="193" t="s">
        <v>54</v>
      </c>
    </row>
    <row r="46" spans="2:12" ht="14.25" thickBot="1" thickTop="1">
      <c r="B46" s="194">
        <f>G145</f>
        <v>503181</v>
      </c>
      <c r="D46" s="189" t="s">
        <v>48</v>
      </c>
      <c r="E46" s="191">
        <f>D43/E44</f>
        <v>1419.9429418743712</v>
      </c>
      <c r="F46" s="191">
        <f>FLOOR(E46,1)</f>
        <v>1419</v>
      </c>
      <c r="G46" s="192">
        <f>SIGN(F46)</f>
        <v>1</v>
      </c>
      <c r="H46" s="191"/>
      <c r="I46" s="189" t="s">
        <v>48</v>
      </c>
      <c r="J46" s="191">
        <f>I43/J44</f>
        <v>1419.9401199416236</v>
      </c>
      <c r="K46" s="191">
        <f>FLOOR(J46,1)</f>
        <v>1419</v>
      </c>
      <c r="L46" s="192">
        <f>SIGN(K46)</f>
        <v>1</v>
      </c>
    </row>
    <row r="47" spans="4:12" ht="13.5" thickTop="1">
      <c r="D47" s="189" t="s">
        <v>51</v>
      </c>
      <c r="E47" s="191">
        <f>MOD(D43,E44)</f>
        <v>334.14753600001285</v>
      </c>
      <c r="F47" s="191">
        <f>FLOOR(E47,1)</f>
        <v>334</v>
      </c>
      <c r="G47" s="192">
        <f>SIGN(F47)</f>
        <v>1</v>
      </c>
      <c r="H47" s="191"/>
      <c r="I47" s="189" t="s">
        <v>51</v>
      </c>
      <c r="J47" s="191">
        <f>MOD(I43,J44)</f>
        <v>333.14753600001285</v>
      </c>
      <c r="K47" s="191">
        <f>FLOOR(J47,1)</f>
        <v>333</v>
      </c>
      <c r="L47" s="192">
        <f>SIGN(K47)</f>
        <v>1</v>
      </c>
    </row>
    <row r="48" spans="4:12" ht="12.75">
      <c r="D48" s="195" t="s">
        <v>58</v>
      </c>
      <c r="E48" s="191">
        <f>E47/F44</f>
        <v>11.315302492453347</v>
      </c>
      <c r="F48" s="191">
        <f>FLOOR(E48,1)</f>
        <v>11</v>
      </c>
      <c r="G48" s="192">
        <f>SIGN(F48)</f>
        <v>1</v>
      </c>
      <c r="H48" s="191"/>
      <c r="I48" s="195" t="s">
        <v>53</v>
      </c>
      <c r="J48" s="191">
        <f>J47/K44</f>
        <v>11.281439299482045</v>
      </c>
      <c r="K48" s="191">
        <f>FLOOR(J48,1)</f>
        <v>11</v>
      </c>
      <c r="L48" s="192">
        <f>SIGN(K48)</f>
        <v>1</v>
      </c>
    </row>
    <row r="49" spans="4:12" ht="12.75">
      <c r="D49" s="189" t="s">
        <v>52</v>
      </c>
      <c r="E49" s="191">
        <f>MOD(D43,F44)</f>
        <v>9.311068000033035</v>
      </c>
      <c r="F49" s="191">
        <f>FLOOR(E49,1)</f>
        <v>9</v>
      </c>
      <c r="G49" s="192">
        <f>SIGN(F49)</f>
        <v>1</v>
      </c>
      <c r="H49" s="191"/>
      <c r="I49" s="189" t="s">
        <v>52</v>
      </c>
      <c r="J49" s="191">
        <f>MOD(I43,K44)</f>
        <v>8.311068000033035</v>
      </c>
      <c r="K49" s="191">
        <f>FLOOR(J49,1)</f>
        <v>8</v>
      </c>
      <c r="L49" s="192">
        <f>SIGN(K49)</f>
        <v>1</v>
      </c>
    </row>
    <row r="50" spans="4:12" ht="12.75">
      <c r="D50" s="189" t="s">
        <v>55</v>
      </c>
      <c r="E50" s="191">
        <f>F46+G47</f>
        <v>1420</v>
      </c>
      <c r="F50" s="191"/>
      <c r="G50" s="192"/>
      <c r="H50" s="191"/>
      <c r="I50" s="189" t="s">
        <v>55</v>
      </c>
      <c r="J50" s="191">
        <f>K46+L47</f>
        <v>1420</v>
      </c>
      <c r="K50" s="191"/>
      <c r="L50" s="192"/>
    </row>
    <row r="51" spans="4:12" ht="13.5" thickBot="1">
      <c r="D51" s="189" t="s">
        <v>56</v>
      </c>
      <c r="E51" s="191">
        <f>F48+G49</f>
        <v>12</v>
      </c>
      <c r="F51" s="196">
        <f>SIGN(E51)</f>
        <v>1</v>
      </c>
      <c r="G51" s="197" t="b">
        <f>EXACT(F51,0)</f>
        <v>0</v>
      </c>
      <c r="H51" s="191"/>
      <c r="I51" s="189" t="s">
        <v>56</v>
      </c>
      <c r="J51" s="191">
        <f>K48+L49</f>
        <v>12</v>
      </c>
      <c r="K51" s="191"/>
      <c r="L51" s="192"/>
    </row>
    <row r="52" spans="4:12" ht="14.25" thickBot="1" thickTop="1">
      <c r="D52" s="198" t="s">
        <v>4</v>
      </c>
      <c r="E52" s="196">
        <f>F49</f>
        <v>9</v>
      </c>
      <c r="F52" s="196">
        <f>SIGN(E52)</f>
        <v>1</v>
      </c>
      <c r="G52" s="197" t="b">
        <f>EXACT(F52,0)</f>
        <v>0</v>
      </c>
      <c r="H52" s="191"/>
      <c r="I52" s="198" t="s">
        <v>4</v>
      </c>
      <c r="J52" s="196">
        <f>K49</f>
        <v>8</v>
      </c>
      <c r="K52" s="196"/>
      <c r="L52" s="197"/>
    </row>
    <row r="53" spans="4:12" ht="14.25" thickBot="1" thickTop="1">
      <c r="D53" s="189" t="s">
        <v>57</v>
      </c>
      <c r="E53" s="191"/>
      <c r="F53" s="191"/>
      <c r="G53" s="191">
        <f>IF(G52,J53,E52)</f>
        <v>9</v>
      </c>
      <c r="H53" s="191"/>
      <c r="I53" s="191"/>
      <c r="J53" s="191">
        <f>J52+1</f>
        <v>9</v>
      </c>
      <c r="K53" s="191"/>
      <c r="L53" s="192"/>
    </row>
    <row r="54" spans="4:12" ht="13.5" thickTop="1">
      <c r="D54" s="199" t="s">
        <v>4</v>
      </c>
      <c r="E54" s="199">
        <f>G53</f>
        <v>9</v>
      </c>
      <c r="F54" s="191"/>
      <c r="G54" s="191"/>
      <c r="H54" s="191"/>
      <c r="I54" s="191"/>
      <c r="J54" s="191"/>
      <c r="K54" s="191"/>
      <c r="L54" s="192"/>
    </row>
    <row r="55" spans="4:12" ht="12.75">
      <c r="D55" s="200" t="s">
        <v>5</v>
      </c>
      <c r="E55" s="200">
        <f>G55</f>
        <v>12</v>
      </c>
      <c r="F55" s="191"/>
      <c r="G55" s="191">
        <f>IF(G51,12,E51)</f>
        <v>12</v>
      </c>
      <c r="H55" s="191"/>
      <c r="I55" s="191"/>
      <c r="J55" s="191"/>
      <c r="K55" s="191"/>
      <c r="L55" s="192"/>
    </row>
    <row r="56" spans="4:12" ht="13.5" thickBot="1">
      <c r="D56" s="201" t="s">
        <v>6</v>
      </c>
      <c r="E56" s="201">
        <f>E50</f>
        <v>1420</v>
      </c>
      <c r="F56" s="191"/>
      <c r="G56" s="191"/>
      <c r="H56" s="191"/>
      <c r="I56" s="191"/>
      <c r="J56" s="191"/>
      <c r="K56" s="191"/>
      <c r="L56" s="192"/>
    </row>
    <row r="57" spans="4:12" ht="14.25" thickBot="1" thickTop="1">
      <c r="D57" s="187"/>
      <c r="E57" s="187"/>
      <c r="F57" s="187"/>
      <c r="G57" s="187"/>
      <c r="H57" s="187"/>
      <c r="I57" s="187"/>
      <c r="J57" s="187"/>
      <c r="K57" s="187"/>
      <c r="L57" s="187"/>
    </row>
    <row r="58" spans="2:12" ht="14.25" thickBot="1" thickTop="1">
      <c r="B58" s="184" t="s">
        <v>59</v>
      </c>
      <c r="C58" s="185"/>
      <c r="D58" s="202"/>
      <c r="E58" s="187"/>
      <c r="F58" s="187" t="s">
        <v>61</v>
      </c>
      <c r="G58" s="187" t="s">
        <v>62</v>
      </c>
      <c r="H58" s="187" t="s">
        <v>50</v>
      </c>
      <c r="I58" s="187" t="s">
        <v>63</v>
      </c>
      <c r="J58" s="187"/>
      <c r="K58" s="187"/>
      <c r="L58" s="188"/>
    </row>
    <row r="59" spans="2:12" ht="14.25" thickBot="1" thickTop="1">
      <c r="B59" s="147" t="s">
        <v>4</v>
      </c>
      <c r="C59" s="147">
        <f>C181</f>
        <v>13</v>
      </c>
      <c r="D59" s="189" t="s">
        <v>48</v>
      </c>
      <c r="E59" s="191">
        <f>C61-1</f>
        <v>1419</v>
      </c>
      <c r="F59" s="191">
        <f>E59*L59</f>
        <v>502846.852464</v>
      </c>
      <c r="G59" s="203">
        <f>SUM(F59:F61)</f>
        <v>503066.56658</v>
      </c>
      <c r="H59" s="191">
        <f>FLOOR(G59,1)</f>
        <v>503066</v>
      </c>
      <c r="I59" s="194">
        <f>CEILING(G59,1)</f>
        <v>503067</v>
      </c>
      <c r="J59" s="191"/>
      <c r="K59" s="191" t="s">
        <v>46</v>
      </c>
      <c r="L59" s="192">
        <f>E44</f>
        <v>354.367056</v>
      </c>
    </row>
    <row r="60" spans="2:12" ht="13.5" thickTop="1">
      <c r="B60" s="147" t="s">
        <v>5</v>
      </c>
      <c r="C60" s="147">
        <f>C182</f>
        <v>8</v>
      </c>
      <c r="D60" s="189" t="s">
        <v>53</v>
      </c>
      <c r="E60" s="191">
        <f>C60-1</f>
        <v>7</v>
      </c>
      <c r="F60" s="191">
        <f>E60*L60</f>
        <v>206.714116</v>
      </c>
      <c r="G60" s="191"/>
      <c r="H60" s="191"/>
      <c r="I60" s="191"/>
      <c r="J60" s="191"/>
      <c r="K60" s="191" t="s">
        <v>47</v>
      </c>
      <c r="L60" s="192">
        <f>L59/12</f>
        <v>29.530587999999998</v>
      </c>
    </row>
    <row r="61" spans="2:12" ht="13.5" thickBot="1">
      <c r="B61" s="147" t="s">
        <v>6</v>
      </c>
      <c r="C61" s="147">
        <f>C183</f>
        <v>1420</v>
      </c>
      <c r="D61" s="198" t="s">
        <v>60</v>
      </c>
      <c r="E61" s="196">
        <f>C59</f>
        <v>13</v>
      </c>
      <c r="F61" s="196">
        <f>E61</f>
        <v>13</v>
      </c>
      <c r="G61" s="196"/>
      <c r="H61" s="196"/>
      <c r="I61" s="196"/>
      <c r="J61" s="196"/>
      <c r="K61" s="196"/>
      <c r="L61" s="197"/>
    </row>
    <row r="62" ht="14.25" thickBot="1" thickTop="1"/>
    <row r="63" spans="2:21" ht="14.25" thickBot="1" thickTop="1">
      <c r="B63" s="204" t="s">
        <v>64</v>
      </c>
      <c r="C63" s="205"/>
      <c r="D63" s="202">
        <f>B66</f>
        <v>730094</v>
      </c>
      <c r="E63" s="187" t="s">
        <v>46</v>
      </c>
      <c r="F63" s="187" t="s">
        <v>47</v>
      </c>
      <c r="G63" s="187"/>
      <c r="H63" s="187"/>
      <c r="I63" s="187"/>
      <c r="J63" s="206"/>
      <c r="K63" s="206"/>
      <c r="L63" s="207"/>
      <c r="M63" s="202">
        <f>F67</f>
        <v>325</v>
      </c>
      <c r="N63" s="187"/>
      <c r="O63" s="187"/>
      <c r="P63" s="187">
        <f>MAX(O64:O75)</f>
        <v>0.04878048780487805</v>
      </c>
      <c r="Q63" s="187"/>
      <c r="R63" s="187"/>
      <c r="S63" s="187"/>
      <c r="T63" s="187"/>
      <c r="U63" s="188"/>
    </row>
    <row r="64" spans="4:21" ht="13.5" thickTop="1">
      <c r="D64" s="189"/>
      <c r="E64" s="191">
        <v>365.25</v>
      </c>
      <c r="F64" s="191">
        <f>E64/12</f>
        <v>30.4375</v>
      </c>
      <c r="G64" s="191"/>
      <c r="H64" s="191"/>
      <c r="I64" s="191"/>
      <c r="J64" s="202">
        <v>1</v>
      </c>
      <c r="K64" s="187">
        <v>31</v>
      </c>
      <c r="L64" s="188">
        <f aca="true" t="shared" si="0" ref="L64:L75">K64+L63</f>
        <v>31</v>
      </c>
      <c r="M64" s="189">
        <f aca="true" t="shared" si="1" ref="M64:M75">M63</f>
        <v>325</v>
      </c>
      <c r="N64" s="191">
        <f aca="true" t="shared" si="2" ref="N64:N75">M64-L63-0.5</f>
        <v>324.5</v>
      </c>
      <c r="O64" s="191">
        <f aca="true" t="shared" si="3" ref="O64:O75">MINVERSE(N64)</f>
        <v>0.0030816640986132513</v>
      </c>
      <c r="P64" s="191">
        <f aca="true" t="shared" si="4" ref="P64:P75">P63</f>
        <v>0.04878048780487805</v>
      </c>
      <c r="Q64" s="191">
        <f aca="true" t="shared" si="5" ref="Q64:Q75">P64-O64</f>
        <v>0.045698823706264796</v>
      </c>
      <c r="R64" s="191">
        <f aca="true" t="shared" si="6" ref="R64:R75">SIGN(Q64)</f>
        <v>1</v>
      </c>
      <c r="S64" s="191">
        <f aca="true" t="shared" si="7" ref="S64:S75">1-R64</f>
        <v>0</v>
      </c>
      <c r="T64" s="191">
        <f aca="true" t="shared" si="8" ref="T64:T75">S64*N64</f>
        <v>0</v>
      </c>
      <c r="U64" s="192">
        <f aca="true" t="shared" si="9" ref="U64:U75">S64*J64</f>
        <v>0</v>
      </c>
    </row>
    <row r="65" spans="2:21" ht="13.5" thickBot="1">
      <c r="B65" s="147" t="s">
        <v>44</v>
      </c>
      <c r="D65" s="189"/>
      <c r="E65" s="191" t="s">
        <v>49</v>
      </c>
      <c r="F65" s="191" t="s">
        <v>50</v>
      </c>
      <c r="G65" s="208" t="s">
        <v>54</v>
      </c>
      <c r="H65" s="191"/>
      <c r="I65" s="191"/>
      <c r="J65" s="189">
        <v>2</v>
      </c>
      <c r="K65" s="191">
        <f>F71</f>
        <v>28</v>
      </c>
      <c r="L65" s="192">
        <f t="shared" si="0"/>
        <v>59</v>
      </c>
      <c r="M65" s="189">
        <f t="shared" si="1"/>
        <v>325</v>
      </c>
      <c r="N65" s="191">
        <f t="shared" si="2"/>
        <v>293.5</v>
      </c>
      <c r="O65" s="191">
        <f t="shared" si="3"/>
        <v>0.0034071550255536627</v>
      </c>
      <c r="P65" s="191">
        <f t="shared" si="4"/>
        <v>0.04878048780487805</v>
      </c>
      <c r="Q65" s="191">
        <f t="shared" si="5"/>
        <v>0.045373332779324385</v>
      </c>
      <c r="R65" s="191">
        <f t="shared" si="6"/>
        <v>1</v>
      </c>
      <c r="S65" s="191">
        <f t="shared" si="7"/>
        <v>0</v>
      </c>
      <c r="T65" s="191">
        <f t="shared" si="8"/>
        <v>0</v>
      </c>
      <c r="U65" s="192">
        <f t="shared" si="9"/>
        <v>0</v>
      </c>
    </row>
    <row r="66" spans="2:21" ht="14.25" thickBot="1" thickTop="1">
      <c r="B66" s="209">
        <f>G187</f>
        <v>730094</v>
      </c>
      <c r="D66" s="189" t="s">
        <v>48</v>
      </c>
      <c r="E66" s="191">
        <f>D63/E64</f>
        <v>1998.8884325804245</v>
      </c>
      <c r="F66" s="191">
        <f>FLOOR(E66,1)</f>
        <v>1998</v>
      </c>
      <c r="G66" s="191">
        <f>SIGN(F66)</f>
        <v>1</v>
      </c>
      <c r="H66" s="191"/>
      <c r="I66" s="191"/>
      <c r="J66" s="189">
        <v>3</v>
      </c>
      <c r="K66" s="191">
        <v>31</v>
      </c>
      <c r="L66" s="192">
        <f t="shared" si="0"/>
        <v>90</v>
      </c>
      <c r="M66" s="189">
        <f t="shared" si="1"/>
        <v>325</v>
      </c>
      <c r="N66" s="191">
        <f t="shared" si="2"/>
        <v>265.5</v>
      </c>
      <c r="O66" s="191">
        <f t="shared" si="3"/>
        <v>0.003766478342749529</v>
      </c>
      <c r="P66" s="191">
        <f t="shared" si="4"/>
        <v>0.04878048780487805</v>
      </c>
      <c r="Q66" s="191">
        <f t="shared" si="5"/>
        <v>0.045014009462128524</v>
      </c>
      <c r="R66" s="191">
        <f t="shared" si="6"/>
        <v>1</v>
      </c>
      <c r="S66" s="191">
        <f t="shared" si="7"/>
        <v>0</v>
      </c>
      <c r="T66" s="191">
        <f t="shared" si="8"/>
        <v>0</v>
      </c>
      <c r="U66" s="192">
        <f t="shared" si="9"/>
        <v>0</v>
      </c>
    </row>
    <row r="67" spans="4:21" ht="13.5" thickTop="1">
      <c r="D67" s="189" t="s">
        <v>51</v>
      </c>
      <c r="E67" s="191">
        <f>D63-F69</f>
        <v>325</v>
      </c>
      <c r="F67" s="191">
        <f>FLOOR(E67,1)</f>
        <v>325</v>
      </c>
      <c r="G67" s="191">
        <f>SIGN(F67)</f>
        <v>1</v>
      </c>
      <c r="H67" s="188" t="b">
        <f>EXACT(G67,0)</f>
        <v>0</v>
      </c>
      <c r="I67" s="191"/>
      <c r="J67" s="210">
        <v>4</v>
      </c>
      <c r="K67" s="191">
        <v>30</v>
      </c>
      <c r="L67" s="192">
        <f t="shared" si="0"/>
        <v>120</v>
      </c>
      <c r="M67" s="189">
        <f t="shared" si="1"/>
        <v>325</v>
      </c>
      <c r="N67" s="191">
        <f t="shared" si="2"/>
        <v>234.5</v>
      </c>
      <c r="O67" s="191">
        <f t="shared" si="3"/>
        <v>0.0042643923240938165</v>
      </c>
      <c r="P67" s="191">
        <f t="shared" si="4"/>
        <v>0.04878048780487805</v>
      </c>
      <c r="Q67" s="191">
        <f t="shared" si="5"/>
        <v>0.04451609548078424</v>
      </c>
      <c r="R67" s="191">
        <f t="shared" si="6"/>
        <v>1</v>
      </c>
      <c r="S67" s="191">
        <f t="shared" si="7"/>
        <v>0</v>
      </c>
      <c r="T67" s="191">
        <f t="shared" si="8"/>
        <v>0</v>
      </c>
      <c r="U67" s="192">
        <f t="shared" si="9"/>
        <v>0</v>
      </c>
    </row>
    <row r="68" spans="4:21" ht="13.5" thickBot="1">
      <c r="D68" s="189" t="s">
        <v>55</v>
      </c>
      <c r="E68" s="191">
        <f>F66+G67</f>
        <v>1999</v>
      </c>
      <c r="F68" s="191"/>
      <c r="G68" s="191"/>
      <c r="H68" s="197">
        <f>IF(H67,31,I70)</f>
        <v>21</v>
      </c>
      <c r="I68" s="191"/>
      <c r="J68" s="210">
        <v>5</v>
      </c>
      <c r="K68" s="191">
        <v>31</v>
      </c>
      <c r="L68" s="192">
        <f t="shared" si="0"/>
        <v>151</v>
      </c>
      <c r="M68" s="189">
        <f t="shared" si="1"/>
        <v>325</v>
      </c>
      <c r="N68" s="191">
        <f t="shared" si="2"/>
        <v>204.5</v>
      </c>
      <c r="O68" s="191">
        <f t="shared" si="3"/>
        <v>0.004889975550122249</v>
      </c>
      <c r="P68" s="191">
        <f t="shared" si="4"/>
        <v>0.04878048780487805</v>
      </c>
      <c r="Q68" s="191">
        <f t="shared" si="5"/>
        <v>0.0438905122547558</v>
      </c>
      <c r="R68" s="191">
        <f t="shared" si="6"/>
        <v>1</v>
      </c>
      <c r="S68" s="191">
        <f t="shared" si="7"/>
        <v>0</v>
      </c>
      <c r="T68" s="191">
        <f t="shared" si="8"/>
        <v>0</v>
      </c>
      <c r="U68" s="192">
        <f t="shared" si="9"/>
        <v>0</v>
      </c>
    </row>
    <row r="69" spans="4:21" ht="14.25" thickBot="1" thickTop="1">
      <c r="D69" s="195" t="s">
        <v>68</v>
      </c>
      <c r="E69" s="191">
        <f>F66*E64</f>
        <v>729769.5</v>
      </c>
      <c r="F69" s="191">
        <f>FLOOR(E69,1)</f>
        <v>729769</v>
      </c>
      <c r="G69" s="191"/>
      <c r="H69" s="191"/>
      <c r="I69" s="191"/>
      <c r="J69" s="210">
        <v>6</v>
      </c>
      <c r="K69" s="191">
        <v>30</v>
      </c>
      <c r="L69" s="192">
        <f t="shared" si="0"/>
        <v>181</v>
      </c>
      <c r="M69" s="189">
        <f t="shared" si="1"/>
        <v>325</v>
      </c>
      <c r="N69" s="191">
        <f t="shared" si="2"/>
        <v>173.5</v>
      </c>
      <c r="O69" s="191">
        <f t="shared" si="3"/>
        <v>0.005763688760806916</v>
      </c>
      <c r="P69" s="191">
        <f t="shared" si="4"/>
        <v>0.04878048780487805</v>
      </c>
      <c r="Q69" s="191">
        <f t="shared" si="5"/>
        <v>0.04301679904407114</v>
      </c>
      <c r="R69" s="191">
        <f t="shared" si="6"/>
        <v>1</v>
      </c>
      <c r="S69" s="191">
        <f t="shared" si="7"/>
        <v>0</v>
      </c>
      <c r="T69" s="191">
        <f t="shared" si="8"/>
        <v>0</v>
      </c>
      <c r="U69" s="192">
        <f t="shared" si="9"/>
        <v>0</v>
      </c>
    </row>
    <row r="70" spans="4:21" ht="13.5" thickTop="1">
      <c r="D70" s="202" t="s">
        <v>65</v>
      </c>
      <c r="E70" s="187">
        <f>MOD(E68,4)</f>
        <v>3</v>
      </c>
      <c r="F70" s="188" t="b">
        <f>EXACT(E70,0)</f>
        <v>0</v>
      </c>
      <c r="G70" s="191"/>
      <c r="H70" s="189" t="s">
        <v>4</v>
      </c>
      <c r="I70" s="191">
        <f>T78</f>
        <v>21</v>
      </c>
      <c r="J70" s="210">
        <v>7</v>
      </c>
      <c r="K70" s="191">
        <v>31</v>
      </c>
      <c r="L70" s="192">
        <f t="shared" si="0"/>
        <v>212</v>
      </c>
      <c r="M70" s="189">
        <f t="shared" si="1"/>
        <v>325</v>
      </c>
      <c r="N70" s="191">
        <f t="shared" si="2"/>
        <v>143.5</v>
      </c>
      <c r="O70" s="191">
        <f t="shared" si="3"/>
        <v>0.006968641114982578</v>
      </c>
      <c r="P70" s="191">
        <f t="shared" si="4"/>
        <v>0.04878048780487805</v>
      </c>
      <c r="Q70" s="191">
        <f t="shared" si="5"/>
        <v>0.041811846689895474</v>
      </c>
      <c r="R70" s="191">
        <f t="shared" si="6"/>
        <v>1</v>
      </c>
      <c r="S70" s="191">
        <f t="shared" si="7"/>
        <v>0</v>
      </c>
      <c r="T70" s="191">
        <f t="shared" si="8"/>
        <v>0</v>
      </c>
      <c r="U70" s="192">
        <f t="shared" si="9"/>
        <v>0</v>
      </c>
    </row>
    <row r="71" spans="4:21" ht="13.5" thickBot="1">
      <c r="D71" s="198"/>
      <c r="E71" s="196" t="str">
        <f>IF(F70,"كبيسة","بسيطة")</f>
        <v>بسيطة</v>
      </c>
      <c r="F71" s="197">
        <f>IF(F70,29,28)</f>
        <v>28</v>
      </c>
      <c r="G71" s="191"/>
      <c r="H71" s="189" t="s">
        <v>5</v>
      </c>
      <c r="I71" s="191">
        <f>U77</f>
        <v>11</v>
      </c>
      <c r="J71" s="210">
        <v>8</v>
      </c>
      <c r="K71" s="191">
        <v>31</v>
      </c>
      <c r="L71" s="192">
        <f t="shared" si="0"/>
        <v>243</v>
      </c>
      <c r="M71" s="189">
        <f t="shared" si="1"/>
        <v>325</v>
      </c>
      <c r="N71" s="191">
        <f t="shared" si="2"/>
        <v>112.5</v>
      </c>
      <c r="O71" s="191">
        <f t="shared" si="3"/>
        <v>0.008888888888888889</v>
      </c>
      <c r="P71" s="191">
        <f t="shared" si="4"/>
        <v>0.04878048780487805</v>
      </c>
      <c r="Q71" s="191">
        <f t="shared" si="5"/>
        <v>0.03989159891598916</v>
      </c>
      <c r="R71" s="191">
        <f t="shared" si="6"/>
        <v>1</v>
      </c>
      <c r="S71" s="191">
        <f t="shared" si="7"/>
        <v>0</v>
      </c>
      <c r="T71" s="191">
        <f t="shared" si="8"/>
        <v>0</v>
      </c>
      <c r="U71" s="192">
        <f t="shared" si="9"/>
        <v>0</v>
      </c>
    </row>
    <row r="72" spans="4:21" ht="13.5" thickTop="1">
      <c r="D72" s="189" t="s">
        <v>57</v>
      </c>
      <c r="E72" s="191"/>
      <c r="F72" s="191"/>
      <c r="G72" s="191"/>
      <c r="H72" s="189" t="s">
        <v>6</v>
      </c>
      <c r="I72" s="191">
        <f>E68</f>
        <v>1999</v>
      </c>
      <c r="J72" s="210">
        <v>9</v>
      </c>
      <c r="K72" s="191">
        <v>30</v>
      </c>
      <c r="L72" s="192">
        <f t="shared" si="0"/>
        <v>273</v>
      </c>
      <c r="M72" s="189">
        <f t="shared" si="1"/>
        <v>325</v>
      </c>
      <c r="N72" s="191">
        <f t="shared" si="2"/>
        <v>81.5</v>
      </c>
      <c r="O72" s="191">
        <f t="shared" si="3"/>
        <v>0.012269938650306749</v>
      </c>
      <c r="P72" s="191">
        <f t="shared" si="4"/>
        <v>0.04878048780487805</v>
      </c>
      <c r="Q72" s="191">
        <f t="shared" si="5"/>
        <v>0.0365105491545713</v>
      </c>
      <c r="R72" s="191">
        <f t="shared" si="6"/>
        <v>1</v>
      </c>
      <c r="S72" s="191">
        <f t="shared" si="7"/>
        <v>0</v>
      </c>
      <c r="T72" s="191">
        <f t="shared" si="8"/>
        <v>0</v>
      </c>
      <c r="U72" s="192">
        <f t="shared" si="9"/>
        <v>0</v>
      </c>
    </row>
    <row r="73" spans="4:21" ht="12.75">
      <c r="D73" s="189" t="s">
        <v>4</v>
      </c>
      <c r="E73" s="191">
        <f>H68</f>
        <v>21</v>
      </c>
      <c r="F73" s="191"/>
      <c r="G73" s="191"/>
      <c r="H73" s="191"/>
      <c r="I73" s="191"/>
      <c r="J73" s="210">
        <v>10</v>
      </c>
      <c r="K73" s="191">
        <v>31</v>
      </c>
      <c r="L73" s="192">
        <f t="shared" si="0"/>
        <v>304</v>
      </c>
      <c r="M73" s="189">
        <f t="shared" si="1"/>
        <v>325</v>
      </c>
      <c r="N73" s="191">
        <f t="shared" si="2"/>
        <v>51.5</v>
      </c>
      <c r="O73" s="191">
        <f t="shared" si="3"/>
        <v>0.019417475728155338</v>
      </c>
      <c r="P73" s="191">
        <f t="shared" si="4"/>
        <v>0.04878048780487805</v>
      </c>
      <c r="Q73" s="191">
        <f t="shared" si="5"/>
        <v>0.029363012076722712</v>
      </c>
      <c r="R73" s="191">
        <f t="shared" si="6"/>
        <v>1</v>
      </c>
      <c r="S73" s="191">
        <f t="shared" si="7"/>
        <v>0</v>
      </c>
      <c r="T73" s="191">
        <f t="shared" si="8"/>
        <v>0</v>
      </c>
      <c r="U73" s="192">
        <f t="shared" si="9"/>
        <v>0</v>
      </c>
    </row>
    <row r="74" spans="4:21" ht="12.75">
      <c r="D74" s="189" t="s">
        <v>5</v>
      </c>
      <c r="E74" s="191">
        <f>I71</f>
        <v>11</v>
      </c>
      <c r="F74" s="191"/>
      <c r="G74" s="191"/>
      <c r="H74" s="191"/>
      <c r="I74" s="191"/>
      <c r="J74" s="210">
        <v>11</v>
      </c>
      <c r="K74" s="191">
        <v>30</v>
      </c>
      <c r="L74" s="192">
        <f t="shared" si="0"/>
        <v>334</v>
      </c>
      <c r="M74" s="189">
        <f t="shared" si="1"/>
        <v>325</v>
      </c>
      <c r="N74" s="191">
        <f t="shared" si="2"/>
        <v>20.5</v>
      </c>
      <c r="O74" s="191">
        <f t="shared" si="3"/>
        <v>0.04878048780487805</v>
      </c>
      <c r="P74" s="191">
        <f t="shared" si="4"/>
        <v>0.04878048780487805</v>
      </c>
      <c r="Q74" s="191">
        <f t="shared" si="5"/>
        <v>0</v>
      </c>
      <c r="R74" s="191">
        <f t="shared" si="6"/>
        <v>0</v>
      </c>
      <c r="S74" s="191">
        <f t="shared" si="7"/>
        <v>1</v>
      </c>
      <c r="T74" s="191">
        <f t="shared" si="8"/>
        <v>20.5</v>
      </c>
      <c r="U74" s="192">
        <f t="shared" si="9"/>
        <v>11</v>
      </c>
    </row>
    <row r="75" spans="4:21" ht="13.5" thickBot="1">
      <c r="D75" s="189" t="s">
        <v>6</v>
      </c>
      <c r="E75" s="191">
        <f>I72</f>
        <v>1999</v>
      </c>
      <c r="F75" s="191"/>
      <c r="G75" s="191"/>
      <c r="H75" s="191"/>
      <c r="I75" s="191"/>
      <c r="J75" s="210">
        <v>12</v>
      </c>
      <c r="K75" s="191">
        <v>31</v>
      </c>
      <c r="L75" s="192">
        <f t="shared" si="0"/>
        <v>365</v>
      </c>
      <c r="M75" s="189">
        <f t="shared" si="1"/>
        <v>325</v>
      </c>
      <c r="N75" s="191">
        <f t="shared" si="2"/>
        <v>-9.5</v>
      </c>
      <c r="O75" s="191">
        <f t="shared" si="3"/>
        <v>-0.10526315789473684</v>
      </c>
      <c r="P75" s="191">
        <f t="shared" si="4"/>
        <v>0.04878048780487805</v>
      </c>
      <c r="Q75" s="191">
        <f t="shared" si="5"/>
        <v>0.15404364569961487</v>
      </c>
      <c r="R75" s="191">
        <f t="shared" si="6"/>
        <v>1</v>
      </c>
      <c r="S75" s="191">
        <f t="shared" si="7"/>
        <v>0</v>
      </c>
      <c r="T75" s="191">
        <f t="shared" si="8"/>
        <v>0</v>
      </c>
      <c r="U75" s="192">
        <f t="shared" si="9"/>
        <v>0</v>
      </c>
    </row>
    <row r="76" spans="4:21" ht="13.5" thickTop="1">
      <c r="D76" s="189"/>
      <c r="E76" s="191"/>
      <c r="F76" s="191"/>
      <c r="G76" s="191"/>
      <c r="H76" s="191"/>
      <c r="I76" s="191"/>
      <c r="J76" s="187"/>
      <c r="K76" s="187"/>
      <c r="L76" s="188"/>
      <c r="M76" s="191"/>
      <c r="N76" s="191"/>
      <c r="O76" s="191"/>
      <c r="P76" s="191"/>
      <c r="Q76" s="191"/>
      <c r="R76" s="191"/>
      <c r="S76" s="191"/>
      <c r="T76" s="191" t="s">
        <v>66</v>
      </c>
      <c r="U76" s="192" t="s">
        <v>67</v>
      </c>
    </row>
    <row r="77" spans="4:21" ht="12.75">
      <c r="D77" s="189"/>
      <c r="E77" s="191"/>
      <c r="F77" s="191"/>
      <c r="G77" s="191"/>
      <c r="H77" s="191"/>
      <c r="I77" s="191"/>
      <c r="J77" s="191"/>
      <c r="K77" s="191"/>
      <c r="L77" s="192"/>
      <c r="M77" s="191"/>
      <c r="N77" s="191"/>
      <c r="O77" s="191"/>
      <c r="P77" s="191"/>
      <c r="Q77" s="191"/>
      <c r="R77" s="191"/>
      <c r="S77" s="191"/>
      <c r="T77" s="191">
        <f>MAX(T64:T75)</f>
        <v>20.5</v>
      </c>
      <c r="U77" s="192">
        <f>MAX(U64:U75)</f>
        <v>11</v>
      </c>
    </row>
    <row r="78" spans="4:21" ht="13.5" thickBot="1">
      <c r="D78" s="198"/>
      <c r="E78" s="196"/>
      <c r="F78" s="196"/>
      <c r="G78" s="196"/>
      <c r="H78" s="196"/>
      <c r="I78" s="196"/>
      <c r="J78" s="196"/>
      <c r="K78" s="196"/>
      <c r="L78" s="197"/>
      <c r="M78" s="196"/>
      <c r="N78" s="196"/>
      <c r="O78" s="196"/>
      <c r="P78" s="196"/>
      <c r="Q78" s="196"/>
      <c r="R78" s="196"/>
      <c r="S78" s="196"/>
      <c r="T78" s="196">
        <f>T77+0.5</f>
        <v>21</v>
      </c>
      <c r="U78" s="197"/>
    </row>
    <row r="79" spans="4:12" ht="14.25" thickBot="1" thickTop="1">
      <c r="D79" s="191"/>
      <c r="E79" s="191"/>
      <c r="F79" s="191"/>
      <c r="G79" s="191"/>
      <c r="H79" s="191"/>
      <c r="I79" s="191"/>
      <c r="J79" s="191"/>
      <c r="K79" s="191"/>
      <c r="L79" s="191"/>
    </row>
    <row r="80" spans="2:12" ht="14.25" thickBot="1" thickTop="1">
      <c r="B80" s="204" t="s">
        <v>69</v>
      </c>
      <c r="C80" s="205"/>
      <c r="D80" s="202" t="s">
        <v>70</v>
      </c>
      <c r="E80" s="187">
        <f>C83</f>
        <v>2000</v>
      </c>
      <c r="F80" s="187"/>
      <c r="G80" s="187" t="s">
        <v>50</v>
      </c>
      <c r="H80" s="187" t="s">
        <v>71</v>
      </c>
      <c r="I80" s="202" t="s">
        <v>65</v>
      </c>
      <c r="J80" s="187">
        <f>MOD(E80,4)</f>
        <v>0</v>
      </c>
      <c r="K80" s="188" t="b">
        <f>EXACT(J80,0)</f>
        <v>1</v>
      </c>
      <c r="L80" s="188"/>
    </row>
    <row r="81" spans="2:12" ht="14.25" thickBot="1" thickTop="1">
      <c r="B81" s="147" t="s">
        <v>4</v>
      </c>
      <c r="C81" s="147">
        <f>C141</f>
        <v>14</v>
      </c>
      <c r="D81" s="189" t="s">
        <v>48</v>
      </c>
      <c r="E81" s="191">
        <f>C83-1</f>
        <v>1999</v>
      </c>
      <c r="F81" s="191">
        <f>E81*L81</f>
        <v>730134.75</v>
      </c>
      <c r="G81" s="191">
        <f>FLOOR(F81,1)</f>
        <v>730134</v>
      </c>
      <c r="H81" s="186">
        <f>SUM(G81:G83)</f>
        <v>730208</v>
      </c>
      <c r="I81" s="198"/>
      <c r="J81" s="196" t="str">
        <f>IF(K80,"كبيسة","بسيطة")</f>
        <v>كبيسة</v>
      </c>
      <c r="K81" s="197">
        <f>IF(K80,29,28)</f>
        <v>29</v>
      </c>
      <c r="L81" s="192">
        <v>365.25</v>
      </c>
    </row>
    <row r="82" spans="2:12" ht="13.5" thickTop="1">
      <c r="B82" s="147" t="s">
        <v>5</v>
      </c>
      <c r="C82" s="147">
        <f>C142</f>
        <v>3</v>
      </c>
      <c r="D82" s="189" t="s">
        <v>53</v>
      </c>
      <c r="E82" s="191">
        <f>C82-1</f>
        <v>2</v>
      </c>
      <c r="F82" s="191"/>
      <c r="G82" s="191">
        <f>J84</f>
        <v>60</v>
      </c>
      <c r="H82" s="191"/>
      <c r="I82" s="191"/>
      <c r="J82" s="191"/>
      <c r="K82" s="191"/>
      <c r="L82" s="192"/>
    </row>
    <row r="83" spans="2:12" ht="13.5" thickBot="1">
      <c r="B83" s="147" t="s">
        <v>6</v>
      </c>
      <c r="C83" s="147">
        <f>C143</f>
        <v>2000</v>
      </c>
      <c r="D83" s="198" t="s">
        <v>60</v>
      </c>
      <c r="E83" s="196">
        <f>C81</f>
        <v>14</v>
      </c>
      <c r="F83" s="196"/>
      <c r="G83" s="196">
        <f>E83</f>
        <v>14</v>
      </c>
      <c r="H83" s="196"/>
      <c r="I83" s="196"/>
      <c r="J83" s="196"/>
      <c r="K83" s="196"/>
      <c r="L83" s="197"/>
    </row>
    <row r="84" spans="5:10" ht="14.25" thickBot="1" thickTop="1">
      <c r="E84" s="202">
        <f>E82</f>
        <v>2</v>
      </c>
      <c r="F84" s="187"/>
      <c r="G84" s="187"/>
      <c r="H84" s="187"/>
      <c r="I84" s="187"/>
      <c r="J84" s="188">
        <f>SUM(J85:J96)</f>
        <v>60</v>
      </c>
    </row>
    <row r="85" spans="5:10" ht="13.5" thickTop="1">
      <c r="E85" s="189">
        <f aca="true" t="shared" si="10" ref="E85:E96">E84</f>
        <v>2</v>
      </c>
      <c r="F85" s="202">
        <v>1</v>
      </c>
      <c r="G85" s="187">
        <v>31</v>
      </c>
      <c r="H85" s="188">
        <f aca="true" t="shared" si="11" ref="H85:H96">G85+H84</f>
        <v>31</v>
      </c>
      <c r="I85" s="191" t="b">
        <f aca="true" t="shared" si="12" ref="I85:I96">EXACT(F85,E85)</f>
        <v>0</v>
      </c>
      <c r="J85" s="192">
        <f aca="true" t="shared" si="13" ref="J85:J96">IF(I85,H85,0)</f>
        <v>0</v>
      </c>
    </row>
    <row r="86" spans="5:10" ht="12.75">
      <c r="E86" s="189">
        <f t="shared" si="10"/>
        <v>2</v>
      </c>
      <c r="F86" s="189">
        <v>2</v>
      </c>
      <c r="G86" s="191">
        <f>K81</f>
        <v>29</v>
      </c>
      <c r="H86" s="192">
        <f t="shared" si="11"/>
        <v>60</v>
      </c>
      <c r="I86" s="191" t="b">
        <f t="shared" si="12"/>
        <v>1</v>
      </c>
      <c r="J86" s="192">
        <f t="shared" si="13"/>
        <v>60</v>
      </c>
    </row>
    <row r="87" spans="5:10" ht="12.75">
      <c r="E87" s="189">
        <f t="shared" si="10"/>
        <v>2</v>
      </c>
      <c r="F87" s="189">
        <v>3</v>
      </c>
      <c r="G87" s="191">
        <v>31</v>
      </c>
      <c r="H87" s="192">
        <f t="shared" si="11"/>
        <v>91</v>
      </c>
      <c r="I87" s="191" t="b">
        <f t="shared" si="12"/>
        <v>0</v>
      </c>
      <c r="J87" s="192">
        <f t="shared" si="13"/>
        <v>0</v>
      </c>
    </row>
    <row r="88" spans="2:10" ht="12.75">
      <c r="B88" s="147">
        <v>734501</v>
      </c>
      <c r="E88" s="189">
        <f t="shared" si="10"/>
        <v>2</v>
      </c>
      <c r="F88" s="210">
        <v>4</v>
      </c>
      <c r="G88" s="191">
        <v>30</v>
      </c>
      <c r="H88" s="192">
        <f t="shared" si="11"/>
        <v>121</v>
      </c>
      <c r="I88" s="191" t="b">
        <f t="shared" si="12"/>
        <v>0</v>
      </c>
      <c r="J88" s="192">
        <f t="shared" si="13"/>
        <v>0</v>
      </c>
    </row>
    <row r="89" spans="2:10" ht="12.75">
      <c r="B89" s="147">
        <v>507473</v>
      </c>
      <c r="E89" s="189">
        <f t="shared" si="10"/>
        <v>2</v>
      </c>
      <c r="F89" s="210">
        <v>5</v>
      </c>
      <c r="G89" s="191">
        <v>31</v>
      </c>
      <c r="H89" s="192">
        <f t="shared" si="11"/>
        <v>152</v>
      </c>
      <c r="I89" s="191" t="b">
        <f t="shared" si="12"/>
        <v>0</v>
      </c>
      <c r="J89" s="192">
        <f t="shared" si="13"/>
        <v>0</v>
      </c>
    </row>
    <row r="90" spans="5:10" ht="12.75">
      <c r="E90" s="189">
        <f t="shared" si="10"/>
        <v>2</v>
      </c>
      <c r="F90" s="210">
        <v>6</v>
      </c>
      <c r="G90" s="191">
        <v>30</v>
      </c>
      <c r="H90" s="192">
        <f t="shared" si="11"/>
        <v>182</v>
      </c>
      <c r="I90" s="191" t="b">
        <f t="shared" si="12"/>
        <v>0</v>
      </c>
      <c r="J90" s="192">
        <f t="shared" si="13"/>
        <v>0</v>
      </c>
    </row>
    <row r="91" spans="2:10" ht="12.75">
      <c r="B91" s="147">
        <f>B88-B89</f>
        <v>227028</v>
      </c>
      <c r="E91" s="189">
        <f t="shared" si="10"/>
        <v>2</v>
      </c>
      <c r="F91" s="210">
        <v>7</v>
      </c>
      <c r="G91" s="191">
        <v>31</v>
      </c>
      <c r="H91" s="192">
        <f t="shared" si="11"/>
        <v>213</v>
      </c>
      <c r="I91" s="191" t="b">
        <f t="shared" si="12"/>
        <v>0</v>
      </c>
      <c r="J91" s="192">
        <f t="shared" si="13"/>
        <v>0</v>
      </c>
    </row>
    <row r="92" spans="5:10" ht="12.75">
      <c r="E92" s="189">
        <f t="shared" si="10"/>
        <v>2</v>
      </c>
      <c r="F92" s="210">
        <v>8</v>
      </c>
      <c r="G92" s="191">
        <v>31</v>
      </c>
      <c r="H92" s="192">
        <f t="shared" si="11"/>
        <v>244</v>
      </c>
      <c r="I92" s="191" t="b">
        <f t="shared" si="12"/>
        <v>0</v>
      </c>
      <c r="J92" s="192">
        <f t="shared" si="13"/>
        <v>0</v>
      </c>
    </row>
    <row r="93" spans="5:10" ht="12.75">
      <c r="E93" s="189">
        <f t="shared" si="10"/>
        <v>2</v>
      </c>
      <c r="F93" s="210">
        <v>9</v>
      </c>
      <c r="G93" s="191">
        <v>30</v>
      </c>
      <c r="H93" s="192">
        <f t="shared" si="11"/>
        <v>274</v>
      </c>
      <c r="I93" s="191" t="b">
        <f t="shared" si="12"/>
        <v>0</v>
      </c>
      <c r="J93" s="192">
        <f t="shared" si="13"/>
        <v>0</v>
      </c>
    </row>
    <row r="94" spans="5:10" ht="12.75">
      <c r="E94" s="189">
        <f t="shared" si="10"/>
        <v>2</v>
      </c>
      <c r="F94" s="210">
        <v>10</v>
      </c>
      <c r="G94" s="191">
        <v>31</v>
      </c>
      <c r="H94" s="192">
        <f t="shared" si="11"/>
        <v>305</v>
      </c>
      <c r="I94" s="191" t="b">
        <f t="shared" si="12"/>
        <v>0</v>
      </c>
      <c r="J94" s="192">
        <f t="shared" si="13"/>
        <v>0</v>
      </c>
    </row>
    <row r="95" spans="5:10" ht="12.75">
      <c r="E95" s="189">
        <f t="shared" si="10"/>
        <v>2</v>
      </c>
      <c r="F95" s="210">
        <v>11</v>
      </c>
      <c r="G95" s="191">
        <v>30</v>
      </c>
      <c r="H95" s="192">
        <f t="shared" si="11"/>
        <v>335</v>
      </c>
      <c r="I95" s="191" t="b">
        <f t="shared" si="12"/>
        <v>0</v>
      </c>
      <c r="J95" s="192">
        <f t="shared" si="13"/>
        <v>0</v>
      </c>
    </row>
    <row r="96" spans="5:10" ht="13.5" thickBot="1">
      <c r="E96" s="198">
        <f t="shared" si="10"/>
        <v>2</v>
      </c>
      <c r="F96" s="211">
        <v>12</v>
      </c>
      <c r="G96" s="196">
        <v>31</v>
      </c>
      <c r="H96" s="197">
        <f t="shared" si="11"/>
        <v>366</v>
      </c>
      <c r="I96" s="196" t="b">
        <f t="shared" si="12"/>
        <v>0</v>
      </c>
      <c r="J96" s="197">
        <f t="shared" si="13"/>
        <v>0</v>
      </c>
    </row>
    <row r="97" ht="13.5" thickTop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7" ht="13.5" thickBot="1"/>
    <row r="128" spans="2:9" ht="14.25" thickBot="1" thickTop="1">
      <c r="B128" s="202"/>
      <c r="C128" s="187"/>
      <c r="D128" s="212"/>
      <c r="E128" s="213">
        <f>SIGN(C130)</f>
        <v>1</v>
      </c>
      <c r="F128" s="212"/>
      <c r="G128" s="187"/>
      <c r="H128" s="187"/>
      <c r="I128" s="188"/>
    </row>
    <row r="129" spans="2:20" ht="14.25" thickBot="1" thickTop="1">
      <c r="B129" s="189" t="s">
        <v>116</v>
      </c>
      <c r="C129" s="191"/>
      <c r="D129" s="213">
        <f>C130-622</f>
        <v>1378</v>
      </c>
      <c r="E129" s="213">
        <f>E128-0.5</f>
        <v>0.5</v>
      </c>
      <c r="F129" s="213"/>
      <c r="G129" s="191" t="s">
        <v>117</v>
      </c>
      <c r="H129" s="191"/>
      <c r="I129" s="192"/>
      <c r="J129" s="214" t="s">
        <v>59</v>
      </c>
      <c r="K129" s="185"/>
      <c r="L129" s="202"/>
      <c r="M129" s="187"/>
      <c r="N129" s="187" t="s">
        <v>61</v>
      </c>
      <c r="O129" s="187" t="s">
        <v>62</v>
      </c>
      <c r="P129" s="187" t="s">
        <v>50</v>
      </c>
      <c r="Q129" s="187" t="s">
        <v>63</v>
      </c>
      <c r="R129" s="187"/>
      <c r="S129" s="187"/>
      <c r="T129" s="188"/>
    </row>
    <row r="130" spans="2:20" ht="14.25" thickBot="1" thickTop="1">
      <c r="B130" s="215" t="s">
        <v>118</v>
      </c>
      <c r="C130" s="216">
        <f>E8</f>
        <v>2000</v>
      </c>
      <c r="D130" s="213">
        <f>SIGN(D129)</f>
        <v>1</v>
      </c>
      <c r="E130" s="213">
        <f>SIGN(E129)</f>
        <v>1</v>
      </c>
      <c r="F130" s="213"/>
      <c r="G130" s="207" t="s">
        <v>118</v>
      </c>
      <c r="H130" s="215">
        <f>E15</f>
        <v>13</v>
      </c>
      <c r="I130" s="192"/>
      <c r="J130" s="147" t="s">
        <v>4</v>
      </c>
      <c r="K130" s="147">
        <v>22</v>
      </c>
      <c r="L130" s="189" t="s">
        <v>48</v>
      </c>
      <c r="M130" s="191">
        <f>K132-1</f>
        <v>1432</v>
      </c>
      <c r="N130" s="191">
        <f>M130*T130</f>
        <v>507453.62419199996</v>
      </c>
      <c r="O130" s="203">
        <f>SUM(N130:N132)</f>
        <v>507475.62419199996</v>
      </c>
      <c r="P130" s="191">
        <f>FLOOR(O130,1)</f>
        <v>507475</v>
      </c>
      <c r="Q130" s="194">
        <f>CEILING(O130,1)</f>
        <v>507476</v>
      </c>
      <c r="R130" s="191"/>
      <c r="S130" s="191" t="s">
        <v>46</v>
      </c>
      <c r="T130" s="192">
        <f>H133</f>
        <v>354.367056</v>
      </c>
    </row>
    <row r="131" spans="2:20" ht="14.25" thickBot="1" thickTop="1">
      <c r="B131" s="215" t="s">
        <v>119</v>
      </c>
      <c r="C131" s="216">
        <f>C130+1000000-E132</f>
        <v>1002000</v>
      </c>
      <c r="D131" s="213" t="b">
        <f>EXACT(D130,1)</f>
        <v>1</v>
      </c>
      <c r="E131" s="191">
        <f>E130-1</f>
        <v>0</v>
      </c>
      <c r="F131" s="213"/>
      <c r="G131" s="217" t="s">
        <v>120</v>
      </c>
      <c r="H131" s="215">
        <f>H130+1040000</f>
        <v>1040013</v>
      </c>
      <c r="I131" s="192"/>
      <c r="J131" s="147" t="s">
        <v>5</v>
      </c>
      <c r="K131" s="147">
        <v>1</v>
      </c>
      <c r="L131" s="189" t="s">
        <v>53</v>
      </c>
      <c r="M131" s="191">
        <f>K131-1</f>
        <v>0</v>
      </c>
      <c r="N131" s="191">
        <f>M131*T131</f>
        <v>0</v>
      </c>
      <c r="O131" s="191"/>
      <c r="P131" s="191"/>
      <c r="Q131" s="191"/>
      <c r="R131" s="191"/>
      <c r="S131" s="191" t="s">
        <v>47</v>
      </c>
      <c r="T131" s="192">
        <f>T130/12</f>
        <v>29.530587999999998</v>
      </c>
    </row>
    <row r="132" spans="2:20" ht="14.25" thickBot="1" thickTop="1">
      <c r="B132" s="189" t="s">
        <v>72</v>
      </c>
      <c r="C132" s="191">
        <v>1000000</v>
      </c>
      <c r="D132" s="213">
        <f>IF(D131,C130,C131)</f>
        <v>2000</v>
      </c>
      <c r="E132" s="215">
        <f>E131/2</f>
        <v>0</v>
      </c>
      <c r="F132" s="213"/>
      <c r="G132" s="191" t="s">
        <v>72</v>
      </c>
      <c r="H132" s="191">
        <v>1040000</v>
      </c>
      <c r="I132" s="192"/>
      <c r="J132" s="147" t="s">
        <v>6</v>
      </c>
      <c r="K132" s="147">
        <v>1433</v>
      </c>
      <c r="L132" s="198" t="s">
        <v>60</v>
      </c>
      <c r="M132" s="196">
        <f>K130</f>
        <v>22</v>
      </c>
      <c r="N132" s="196">
        <f>M132</f>
        <v>22</v>
      </c>
      <c r="O132" s="196"/>
      <c r="P132" s="196"/>
      <c r="Q132" s="196"/>
      <c r="R132" s="196"/>
      <c r="S132" s="196"/>
      <c r="T132" s="197"/>
    </row>
    <row r="133" spans="2:9" ht="13.5" thickTop="1">
      <c r="B133" s="189" t="s">
        <v>46</v>
      </c>
      <c r="C133" s="191">
        <v>365.25</v>
      </c>
      <c r="D133" s="213"/>
      <c r="E133" s="191"/>
      <c r="F133" s="213"/>
      <c r="G133" s="191" t="s">
        <v>46</v>
      </c>
      <c r="H133" s="191">
        <f>E44</f>
        <v>354.367056</v>
      </c>
      <c r="I133" s="192"/>
    </row>
    <row r="134" spans="2:14" ht="12.75">
      <c r="B134" s="189" t="s">
        <v>47</v>
      </c>
      <c r="C134" s="191">
        <f>C133/12</f>
        <v>30.4375</v>
      </c>
      <c r="D134" s="213"/>
      <c r="E134" s="191"/>
      <c r="F134" s="213"/>
      <c r="G134" s="191" t="s">
        <v>47</v>
      </c>
      <c r="H134" s="191">
        <f>F44</f>
        <v>29.530587999999998</v>
      </c>
      <c r="I134" s="192"/>
      <c r="L134" s="147">
        <f>N134-Q130</f>
        <v>227027</v>
      </c>
      <c r="N134" s="147">
        <v>734503</v>
      </c>
    </row>
    <row r="135" spans="2:9" ht="12.75">
      <c r="B135" s="189" t="s">
        <v>121</v>
      </c>
      <c r="C135" s="191">
        <v>365250000</v>
      </c>
      <c r="D135" s="213"/>
      <c r="E135" s="191"/>
      <c r="F135" s="213"/>
      <c r="G135" s="191" t="s">
        <v>121</v>
      </c>
      <c r="H135" s="191">
        <f>H132*H133</f>
        <v>368541738.24</v>
      </c>
      <c r="I135" s="192"/>
    </row>
    <row r="136" spans="2:9" ht="12.75">
      <c r="B136" s="189" t="s">
        <v>129</v>
      </c>
      <c r="C136" s="191">
        <f>C135+H137</f>
        <v>365477027</v>
      </c>
      <c r="D136" s="213"/>
      <c r="E136" s="191"/>
      <c r="F136" s="213"/>
      <c r="G136" s="191"/>
      <c r="H136" s="191"/>
      <c r="I136" s="192"/>
    </row>
    <row r="137" spans="2:9" ht="12.75">
      <c r="B137" s="189"/>
      <c r="C137" s="191"/>
      <c r="D137" s="213"/>
      <c r="E137" s="191"/>
      <c r="F137" s="213"/>
      <c r="G137" s="191" t="s">
        <v>122</v>
      </c>
      <c r="H137" s="191">
        <f>L134</f>
        <v>227027</v>
      </c>
      <c r="I137" s="192"/>
    </row>
    <row r="138" spans="2:9" ht="13.5" thickBot="1">
      <c r="B138" s="198"/>
      <c r="C138" s="196"/>
      <c r="D138" s="218"/>
      <c r="E138" s="196"/>
      <c r="F138" s="218"/>
      <c r="G138" s="196" t="s">
        <v>128</v>
      </c>
      <c r="H138" s="196">
        <f>H135-C135</f>
        <v>3291738.2400000095</v>
      </c>
      <c r="I138" s="197"/>
    </row>
    <row r="139" ht="14.25" thickBot="1" thickTop="1"/>
    <row r="140" spans="2:18" ht="14.25" thickBot="1" thickTop="1">
      <c r="B140" s="202" t="s">
        <v>123</v>
      </c>
      <c r="C140" s="187"/>
      <c r="D140" s="187" t="s">
        <v>124</v>
      </c>
      <c r="E140" s="216" t="s">
        <v>126</v>
      </c>
      <c r="F140" s="207" t="s">
        <v>134</v>
      </c>
      <c r="G140" s="186">
        <f>IF(D131,F141,G141)</f>
        <v>730208</v>
      </c>
      <c r="H140" s="187" t="s">
        <v>127</v>
      </c>
      <c r="I140" s="187"/>
      <c r="J140" s="202" t="s">
        <v>135</v>
      </c>
      <c r="K140" s="188">
        <f>SIGN(G140)</f>
        <v>1</v>
      </c>
      <c r="L140" s="187"/>
      <c r="M140" s="202" t="s">
        <v>136</v>
      </c>
      <c r="N140" s="188">
        <f>MOD(F141,7)</f>
        <v>3</v>
      </c>
      <c r="O140" s="187"/>
      <c r="P140" s="212" t="s">
        <v>77</v>
      </c>
      <c r="Q140" s="212" t="s">
        <v>74</v>
      </c>
      <c r="R140" s="188"/>
    </row>
    <row r="141" spans="2:18" ht="14.25" thickBot="1" thickTop="1">
      <c r="B141" s="189" t="s">
        <v>4</v>
      </c>
      <c r="C141" s="219">
        <f>E6</f>
        <v>14</v>
      </c>
      <c r="D141" s="191"/>
      <c r="E141" s="220" t="s">
        <v>61</v>
      </c>
      <c r="F141" s="186">
        <f>H81</f>
        <v>730208</v>
      </c>
      <c r="G141" s="191">
        <f>F141-C135</f>
        <v>-364519792</v>
      </c>
      <c r="H141" s="220" t="s">
        <v>61</v>
      </c>
      <c r="I141" s="186">
        <f>F141</f>
        <v>730208</v>
      </c>
      <c r="J141" s="189"/>
      <c r="K141" s="213">
        <f>K140-0.5</f>
        <v>0.5</v>
      </c>
      <c r="L141" s="191"/>
      <c r="M141" s="189" t="s">
        <v>139</v>
      </c>
      <c r="N141" s="192">
        <f>N140+1</f>
        <v>4</v>
      </c>
      <c r="O141" s="191"/>
      <c r="P141" s="213" t="s">
        <v>78</v>
      </c>
      <c r="Q141" s="213" t="s">
        <v>75</v>
      </c>
      <c r="R141" s="192"/>
    </row>
    <row r="142" spans="2:18" ht="14.25" thickBot="1" thickTop="1">
      <c r="B142" s="189" t="s">
        <v>5</v>
      </c>
      <c r="C142" s="221">
        <f>E7</f>
        <v>3</v>
      </c>
      <c r="D142" s="191"/>
      <c r="E142" s="222" t="s">
        <v>131</v>
      </c>
      <c r="F142" s="223">
        <f>H137</f>
        <v>227027</v>
      </c>
      <c r="G142" s="191"/>
      <c r="H142" s="222" t="s">
        <v>143</v>
      </c>
      <c r="I142" s="191">
        <f>H135-C136</f>
        <v>3064711.2400000095</v>
      </c>
      <c r="J142" s="189"/>
      <c r="K142" s="213">
        <f>SIGN(K141)</f>
        <v>1</v>
      </c>
      <c r="L142" s="191"/>
      <c r="M142" s="189" t="s">
        <v>137</v>
      </c>
      <c r="N142" s="192" t="str">
        <f>CHOOSE(N141,P140,P141,P142,P143,P144,P145,P146)</f>
        <v>الثلاثاء</v>
      </c>
      <c r="O142" s="191"/>
      <c r="P142" s="213" t="s">
        <v>79</v>
      </c>
      <c r="Q142" s="213" t="s">
        <v>76</v>
      </c>
      <c r="R142" s="192"/>
    </row>
    <row r="143" spans="2:18" ht="14.25" thickBot="1" thickTop="1">
      <c r="B143" s="189" t="s">
        <v>6</v>
      </c>
      <c r="C143" s="224">
        <f>D132</f>
        <v>2000</v>
      </c>
      <c r="D143" s="191"/>
      <c r="E143" s="225" t="s">
        <v>130</v>
      </c>
      <c r="F143" s="226">
        <f>F141-F142</f>
        <v>503181</v>
      </c>
      <c r="G143" s="191"/>
      <c r="H143" s="225" t="s">
        <v>125</v>
      </c>
      <c r="I143" s="203">
        <f>I142+F141</f>
        <v>3794919.2400000095</v>
      </c>
      <c r="J143" s="189"/>
      <c r="K143" s="192">
        <f>K142-1</f>
        <v>0</v>
      </c>
      <c r="L143" s="191"/>
      <c r="M143" s="189" t="s">
        <v>138</v>
      </c>
      <c r="N143" s="192" t="str">
        <f>CHOOSE(N141,Q140,Q141,Q142,Q143,Q144,Q145,Q146)</f>
        <v>السبت</v>
      </c>
      <c r="O143" s="191"/>
      <c r="P143" s="213" t="s">
        <v>80</v>
      </c>
      <c r="Q143" s="213" t="s">
        <v>77</v>
      </c>
      <c r="R143" s="192"/>
    </row>
    <row r="144" spans="2:18" ht="14.25" thickBot="1" thickTop="1">
      <c r="B144" s="189"/>
      <c r="C144" s="191"/>
      <c r="D144" s="191"/>
      <c r="E144" s="191"/>
      <c r="F144" s="191"/>
      <c r="G144" s="191"/>
      <c r="H144" s="191"/>
      <c r="I144" s="191"/>
      <c r="J144" s="186">
        <f>G140+K144</f>
        <v>730208</v>
      </c>
      <c r="K144" s="215">
        <f>K143/2</f>
        <v>0</v>
      </c>
      <c r="L144" s="191"/>
      <c r="M144" s="189"/>
      <c r="N144" s="192"/>
      <c r="O144" s="191"/>
      <c r="P144" s="213" t="s">
        <v>74</v>
      </c>
      <c r="Q144" s="213" t="s">
        <v>78</v>
      </c>
      <c r="R144" s="192"/>
    </row>
    <row r="145" spans="2:18" ht="14.25" thickBot="1" thickTop="1">
      <c r="B145" s="202" t="s">
        <v>144</v>
      </c>
      <c r="C145" s="188"/>
      <c r="D145" s="191"/>
      <c r="E145" s="191"/>
      <c r="F145" s="191" t="s">
        <v>132</v>
      </c>
      <c r="G145" s="227">
        <f>IF(D131,F143,I143)</f>
        <v>503181</v>
      </c>
      <c r="H145" s="215">
        <f>G145-H135</f>
        <v>-368038557.24</v>
      </c>
      <c r="I145" s="191">
        <f>SIGN(H145)</f>
        <v>-1</v>
      </c>
      <c r="J145" s="191"/>
      <c r="K145" s="191"/>
      <c r="L145" s="191"/>
      <c r="M145" s="198" t="s">
        <v>140</v>
      </c>
      <c r="N145" s="226" t="str">
        <f>IF(D131,N142,N143)</f>
        <v>الثلاثاء</v>
      </c>
      <c r="O145" s="191"/>
      <c r="P145" s="213" t="s">
        <v>75</v>
      </c>
      <c r="Q145" s="213" t="s">
        <v>79</v>
      </c>
      <c r="R145" s="192"/>
    </row>
    <row r="146" spans="2:18" ht="14.25" thickBot="1" thickTop="1">
      <c r="B146" s="228" t="s">
        <v>4</v>
      </c>
      <c r="C146" s="219">
        <f>E54</f>
        <v>9</v>
      </c>
      <c r="D146" s="191"/>
      <c r="E146" s="191"/>
      <c r="F146" s="191" t="s">
        <v>133</v>
      </c>
      <c r="G146" s="194">
        <f>IF(D131,G145,H149)</f>
        <v>503181</v>
      </c>
      <c r="H146" s="191"/>
      <c r="I146" s="213">
        <f>I145-0.5</f>
        <v>-1.5</v>
      </c>
      <c r="J146" s="191"/>
      <c r="K146" s="191"/>
      <c r="L146" s="191"/>
      <c r="M146" s="191"/>
      <c r="N146" s="191"/>
      <c r="O146" s="191"/>
      <c r="P146" s="218" t="s">
        <v>76</v>
      </c>
      <c r="Q146" s="218" t="s">
        <v>80</v>
      </c>
      <c r="R146" s="192"/>
    </row>
    <row r="147" spans="2:18" ht="13.5" thickTop="1">
      <c r="B147" s="229" t="s">
        <v>5</v>
      </c>
      <c r="C147" s="221">
        <f>E55</f>
        <v>12</v>
      </c>
      <c r="D147" s="191"/>
      <c r="E147" s="191"/>
      <c r="F147" s="191"/>
      <c r="G147" s="191"/>
      <c r="H147" s="191"/>
      <c r="I147" s="213">
        <f>SIGN(I146)</f>
        <v>-1</v>
      </c>
      <c r="J147" s="191"/>
      <c r="K147" s="191"/>
      <c r="L147" s="191"/>
      <c r="M147" s="191"/>
      <c r="N147" s="191" t="s">
        <v>109</v>
      </c>
      <c r="O147" s="191"/>
      <c r="P147" s="199" t="s">
        <v>81</v>
      </c>
      <c r="Q147" s="230" t="s">
        <v>91</v>
      </c>
      <c r="R147" s="192"/>
    </row>
    <row r="148" spans="2:18" ht="13.5" thickBot="1">
      <c r="B148" s="225" t="s">
        <v>6</v>
      </c>
      <c r="C148" s="224">
        <f>D148</f>
        <v>1420</v>
      </c>
      <c r="D148" s="192">
        <f>IF(D131,E148,E153)</f>
        <v>1420</v>
      </c>
      <c r="E148" s="191">
        <f>E56</f>
        <v>1420</v>
      </c>
      <c r="F148" s="191"/>
      <c r="G148" s="191"/>
      <c r="H148" s="191"/>
      <c r="I148" s="191">
        <f>I147-1</f>
        <v>-2</v>
      </c>
      <c r="J148" s="191"/>
      <c r="K148" s="191"/>
      <c r="L148" s="191"/>
      <c r="M148" s="191"/>
      <c r="N148" s="191">
        <f>C142</f>
        <v>3</v>
      </c>
      <c r="O148" s="191"/>
      <c r="P148" s="200" t="s">
        <v>86</v>
      </c>
      <c r="Q148" s="231" t="s">
        <v>92</v>
      </c>
      <c r="R148" s="192"/>
    </row>
    <row r="149" spans="2:18" ht="14.25" thickBot="1" thickTop="1">
      <c r="B149" s="189"/>
      <c r="C149" s="191"/>
      <c r="D149" s="191"/>
      <c r="E149" s="191">
        <f>E148-H132</f>
        <v>-1038580</v>
      </c>
      <c r="F149" s="191">
        <f>SIGN(E149)</f>
        <v>-1</v>
      </c>
      <c r="G149" s="191"/>
      <c r="H149" s="191">
        <f>H145+I149</f>
        <v>-368038558.24</v>
      </c>
      <c r="I149" s="215">
        <f>I148/2</f>
        <v>-1</v>
      </c>
      <c r="J149" s="191"/>
      <c r="K149" s="191"/>
      <c r="L149" s="191"/>
      <c r="M149" s="191"/>
      <c r="N149" s="186" t="str">
        <f>CHOOSE(N148,Q147,Q148,Q149,Q150,Q151,Q152,Q153,Q154,Q155,Q156,Q157,Q158)</f>
        <v>مارس</v>
      </c>
      <c r="O149" s="191"/>
      <c r="P149" s="200" t="s">
        <v>82</v>
      </c>
      <c r="Q149" s="231" t="s">
        <v>93</v>
      </c>
      <c r="R149" s="192"/>
    </row>
    <row r="150" spans="2:18" ht="13.5" thickTop="1">
      <c r="B150" s="189"/>
      <c r="C150" s="191"/>
      <c r="D150" s="191"/>
      <c r="E150" s="191"/>
      <c r="F150" s="213">
        <f>F149-0.5</f>
        <v>-1.5</v>
      </c>
      <c r="G150" s="191"/>
      <c r="H150" s="191"/>
      <c r="I150" s="191"/>
      <c r="J150" s="191"/>
      <c r="K150" s="191"/>
      <c r="L150" s="191"/>
      <c r="M150" s="191"/>
      <c r="N150" s="191" t="s">
        <v>110</v>
      </c>
      <c r="O150" s="191"/>
      <c r="P150" s="200" t="s">
        <v>83</v>
      </c>
      <c r="Q150" s="231" t="s">
        <v>94</v>
      </c>
      <c r="R150" s="192"/>
    </row>
    <row r="151" spans="2:18" ht="13.5" thickBot="1">
      <c r="B151" s="189"/>
      <c r="C151" s="191"/>
      <c r="D151" s="191"/>
      <c r="E151" s="191"/>
      <c r="F151" s="213">
        <f>SIGN(F150)</f>
        <v>-1</v>
      </c>
      <c r="G151" s="191"/>
      <c r="H151" s="191"/>
      <c r="I151" s="191"/>
      <c r="J151" s="191"/>
      <c r="K151" s="191"/>
      <c r="L151" s="191"/>
      <c r="M151" s="191"/>
      <c r="N151" s="191">
        <f>C147</f>
        <v>12</v>
      </c>
      <c r="O151" s="191"/>
      <c r="P151" s="200" t="s">
        <v>103</v>
      </c>
      <c r="Q151" s="231" t="s">
        <v>95</v>
      </c>
      <c r="R151" s="192"/>
    </row>
    <row r="152" spans="2:18" ht="14.25" thickBot="1" thickTop="1">
      <c r="B152" s="189"/>
      <c r="C152" s="191"/>
      <c r="D152" s="191"/>
      <c r="E152" s="191"/>
      <c r="F152" s="191">
        <f>F151-1</f>
        <v>-2</v>
      </c>
      <c r="G152" s="191"/>
      <c r="H152" s="191"/>
      <c r="I152" s="191"/>
      <c r="J152" s="191"/>
      <c r="K152" s="191"/>
      <c r="L152" s="191"/>
      <c r="M152" s="191"/>
      <c r="N152" s="194" t="str">
        <f>CHOOSE(N151,P147,P148,P149,P150,P151,P152,P153,P154,P155,P156,P157,P158)</f>
        <v>ذو الحجة</v>
      </c>
      <c r="O152" s="191"/>
      <c r="P152" s="200" t="s">
        <v>104</v>
      </c>
      <c r="Q152" s="231" t="s">
        <v>96</v>
      </c>
      <c r="R152" s="192"/>
    </row>
    <row r="153" spans="2:18" ht="14.25" thickBot="1" thickTop="1">
      <c r="B153" s="189"/>
      <c r="C153" s="191"/>
      <c r="D153" s="191"/>
      <c r="E153" s="191">
        <f>E149+F153</f>
        <v>-1038581</v>
      </c>
      <c r="F153" s="215">
        <f>F152/2</f>
        <v>-1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200" t="s">
        <v>87</v>
      </c>
      <c r="Q153" s="231" t="s">
        <v>97</v>
      </c>
      <c r="R153" s="192"/>
    </row>
    <row r="154" spans="2:18" ht="13.5" thickTop="1">
      <c r="B154" s="189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200" t="s">
        <v>88</v>
      </c>
      <c r="Q154" s="231" t="s">
        <v>98</v>
      </c>
      <c r="R154" s="192"/>
    </row>
    <row r="155" spans="2:18" ht="12.75">
      <c r="B155" s="189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  <c r="N155" s="191"/>
      <c r="O155" s="191"/>
      <c r="P155" s="200" t="s">
        <v>89</v>
      </c>
      <c r="Q155" s="231" t="s">
        <v>99</v>
      </c>
      <c r="R155" s="192"/>
    </row>
    <row r="156" spans="2:18" ht="12.75">
      <c r="B156" s="189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  <c r="N156" s="191"/>
      <c r="O156" s="191"/>
      <c r="P156" s="200" t="s">
        <v>90</v>
      </c>
      <c r="Q156" s="231" t="s">
        <v>102</v>
      </c>
      <c r="R156" s="192"/>
    </row>
    <row r="157" spans="2:18" ht="12.75">
      <c r="B157" s="189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200" t="s">
        <v>84</v>
      </c>
      <c r="Q157" s="231" t="s">
        <v>100</v>
      </c>
      <c r="R157" s="192"/>
    </row>
    <row r="158" spans="2:18" ht="13.5" thickBot="1">
      <c r="B158" s="198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232" t="s">
        <v>85</v>
      </c>
      <c r="Q158" s="233" t="s">
        <v>101</v>
      </c>
      <c r="R158" s="197"/>
    </row>
    <row r="159" spans="3:4" ht="13.5" thickTop="1">
      <c r="C159" s="191"/>
      <c r="D159" s="191"/>
    </row>
    <row r="160" spans="2:4" ht="12.75">
      <c r="B160" s="191"/>
      <c r="C160" s="191"/>
      <c r="D160" s="191"/>
    </row>
    <row r="161" spans="2:4" ht="12.75">
      <c r="B161" s="191"/>
      <c r="C161" s="191"/>
      <c r="D161" s="191"/>
    </row>
    <row r="162" spans="2:4" ht="12.75">
      <c r="B162" s="191"/>
      <c r="C162" s="191"/>
      <c r="D162" s="191"/>
    </row>
    <row r="163" spans="2:4" ht="12.75">
      <c r="B163" s="191"/>
      <c r="C163" s="191"/>
      <c r="D163" s="191"/>
    </row>
    <row r="164" spans="2:4" ht="12.75">
      <c r="B164" s="191"/>
      <c r="C164" s="191"/>
      <c r="D164" s="191"/>
    </row>
    <row r="165" spans="2:4" ht="12.75">
      <c r="B165" s="191"/>
      <c r="C165" s="191"/>
      <c r="D165" s="191"/>
    </row>
    <row r="166" spans="2:4" ht="12.75">
      <c r="B166" s="191"/>
      <c r="C166" s="191"/>
      <c r="D166" s="191"/>
    </row>
    <row r="167" spans="2:4" ht="13.5" thickBot="1">
      <c r="B167" s="191"/>
      <c r="C167" s="196"/>
      <c r="D167" s="196"/>
    </row>
    <row r="168" spans="2:8" ht="13.5" thickTop="1">
      <c r="B168" s="187"/>
      <c r="C168" s="187"/>
      <c r="D168" s="212"/>
      <c r="E168" s="213">
        <f>SIGN(C170)</f>
        <v>1</v>
      </c>
      <c r="F168" s="202"/>
      <c r="G168" s="202"/>
      <c r="H168" s="188"/>
    </row>
    <row r="169" spans="2:9" ht="13.5" thickBot="1">
      <c r="B169" s="191" t="s">
        <v>117</v>
      </c>
      <c r="C169" s="191"/>
      <c r="D169" s="213"/>
      <c r="E169" s="213">
        <f>E168-0.5</f>
        <v>0.5</v>
      </c>
      <c r="F169" s="189"/>
      <c r="G169" s="189" t="s">
        <v>116</v>
      </c>
      <c r="H169" s="192"/>
      <c r="I169" s="191"/>
    </row>
    <row r="170" spans="2:8" ht="14.25" thickBot="1" thickTop="1">
      <c r="B170" s="207" t="s">
        <v>118</v>
      </c>
      <c r="C170" s="215">
        <f>E17</f>
        <v>1420</v>
      </c>
      <c r="D170" s="213">
        <f>SIGN(C170)</f>
        <v>1</v>
      </c>
      <c r="E170" s="213">
        <f>SIGN(E169)</f>
        <v>1</v>
      </c>
      <c r="F170" s="215"/>
      <c r="G170" s="215" t="s">
        <v>118</v>
      </c>
      <c r="H170" s="215"/>
    </row>
    <row r="171" spans="2:8" ht="14.25" thickBot="1" thickTop="1">
      <c r="B171" s="217" t="s">
        <v>120</v>
      </c>
      <c r="C171" s="215">
        <f>C170+C172-E172</f>
        <v>1041420</v>
      </c>
      <c r="D171" s="213" t="b">
        <f>EXACT(D170,1)</f>
        <v>1</v>
      </c>
      <c r="E171" s="191">
        <f>E170-1</f>
        <v>0</v>
      </c>
      <c r="F171" s="215"/>
      <c r="G171" s="215" t="s">
        <v>119</v>
      </c>
      <c r="H171" s="215"/>
    </row>
    <row r="172" spans="2:8" ht="14.25" thickBot="1" thickTop="1">
      <c r="B172" s="191" t="s">
        <v>72</v>
      </c>
      <c r="C172" s="191">
        <v>1040000</v>
      </c>
      <c r="D172" s="194">
        <f>IF(D171,C170,C171)</f>
        <v>1420</v>
      </c>
      <c r="E172" s="215">
        <f>E171/2</f>
        <v>0</v>
      </c>
      <c r="F172" s="189"/>
      <c r="G172" s="189" t="s">
        <v>72</v>
      </c>
      <c r="H172" s="192">
        <v>1000000</v>
      </c>
    </row>
    <row r="173" spans="2:8" ht="13.5" thickTop="1">
      <c r="B173" s="191" t="s">
        <v>46</v>
      </c>
      <c r="C173" s="191">
        <f>E44</f>
        <v>354.367056</v>
      </c>
      <c r="D173" s="192"/>
      <c r="F173" s="189"/>
      <c r="G173" s="189" t="s">
        <v>46</v>
      </c>
      <c r="H173" s="192">
        <v>365.25</v>
      </c>
    </row>
    <row r="174" spans="2:8" ht="12.75">
      <c r="B174" s="191" t="s">
        <v>47</v>
      </c>
      <c r="C174" s="191">
        <f>C173/12</f>
        <v>29.530587999999998</v>
      </c>
      <c r="D174" s="192"/>
      <c r="F174" s="189"/>
      <c r="G174" s="189" t="s">
        <v>47</v>
      </c>
      <c r="H174" s="192">
        <f>H173/12</f>
        <v>30.4375</v>
      </c>
    </row>
    <row r="175" spans="2:8" ht="12.75">
      <c r="B175" s="191" t="s">
        <v>121</v>
      </c>
      <c r="C175" s="191">
        <f>C172*C173</f>
        <v>368541738.24</v>
      </c>
      <c r="D175" s="192"/>
      <c r="F175" s="189"/>
      <c r="G175" s="189" t="s">
        <v>121</v>
      </c>
      <c r="H175" s="192">
        <f>H173*H172</f>
        <v>365250000</v>
      </c>
    </row>
    <row r="176" spans="2:8" ht="12.75">
      <c r="B176" s="191"/>
      <c r="C176" s="191"/>
      <c r="D176" s="192"/>
      <c r="F176" s="189"/>
      <c r="G176" s="189" t="s">
        <v>129</v>
      </c>
      <c r="H176" s="192">
        <f>H175+C177</f>
        <v>365477027</v>
      </c>
    </row>
    <row r="177" spans="2:8" ht="12.75">
      <c r="B177" s="191" t="s">
        <v>122</v>
      </c>
      <c r="C177" s="191">
        <f>H137</f>
        <v>227027</v>
      </c>
      <c r="D177" s="192"/>
      <c r="F177" s="189"/>
      <c r="G177" s="189"/>
      <c r="H177" s="192"/>
    </row>
    <row r="178" spans="2:8" ht="13.5" thickBot="1">
      <c r="B178" s="196" t="s">
        <v>128</v>
      </c>
      <c r="C178" s="196">
        <f>C175-H175</f>
        <v>3291738.2400000095</v>
      </c>
      <c r="D178" s="197"/>
      <c r="F178" s="198"/>
      <c r="G178" s="198"/>
      <c r="H178" s="197"/>
    </row>
    <row r="179" ht="14.25" thickBot="1" thickTop="1"/>
    <row r="180" spans="2:11" ht="14.25" thickBot="1" thickTop="1">
      <c r="B180" s="202" t="s">
        <v>141</v>
      </c>
      <c r="C180" s="187"/>
      <c r="D180" s="187" t="s">
        <v>124</v>
      </c>
      <c r="E180" s="216" t="s">
        <v>126</v>
      </c>
      <c r="F180" s="207" t="s">
        <v>134</v>
      </c>
      <c r="G180" s="186">
        <f>IF(D171,F181,G181)</f>
        <v>503066.56658</v>
      </c>
      <c r="H180" s="187" t="s">
        <v>127</v>
      </c>
      <c r="I180" s="187"/>
      <c r="J180" s="202" t="s">
        <v>135</v>
      </c>
      <c r="K180" s="188">
        <f>SIGN(G180)</f>
        <v>1</v>
      </c>
    </row>
    <row r="181" spans="2:11" ht="14.25" thickBot="1" thickTop="1">
      <c r="B181" s="189" t="s">
        <v>4</v>
      </c>
      <c r="C181" s="219">
        <f>E15</f>
        <v>13</v>
      </c>
      <c r="D181" s="191"/>
      <c r="E181" s="220" t="s">
        <v>61</v>
      </c>
      <c r="F181" s="194">
        <f>G59</f>
        <v>503066.56658</v>
      </c>
      <c r="G181" s="191">
        <f>F181-C175</f>
        <v>-368038671.67342</v>
      </c>
      <c r="H181" s="220" t="s">
        <v>61</v>
      </c>
      <c r="I181" s="194">
        <f>F181</f>
        <v>503066.56658</v>
      </c>
      <c r="J181" s="189"/>
      <c r="K181" s="213">
        <f>K180-0.5</f>
        <v>0.5</v>
      </c>
    </row>
    <row r="182" spans="2:17" ht="14.25" thickBot="1" thickTop="1">
      <c r="B182" s="189" t="s">
        <v>5</v>
      </c>
      <c r="C182" s="221">
        <f>E16</f>
        <v>8</v>
      </c>
      <c r="D182" s="191"/>
      <c r="E182" s="222" t="s">
        <v>131</v>
      </c>
      <c r="F182" s="223">
        <f>C177</f>
        <v>227027</v>
      </c>
      <c r="G182" s="191"/>
      <c r="H182" s="222" t="s">
        <v>143</v>
      </c>
      <c r="I182" s="191">
        <f>C175-H176</f>
        <v>3064711.2400000095</v>
      </c>
      <c r="J182" s="189"/>
      <c r="K182" s="213">
        <f>SIGN(K181)</f>
        <v>1</v>
      </c>
      <c r="M182" s="202" t="s">
        <v>136</v>
      </c>
      <c r="N182" s="188">
        <f>MOD(G187,7)</f>
        <v>1</v>
      </c>
      <c r="O182" s="187"/>
      <c r="P182" s="212" t="s">
        <v>77</v>
      </c>
      <c r="Q182" s="212" t="s">
        <v>74</v>
      </c>
    </row>
    <row r="183" spans="2:17" ht="14.25" thickBot="1" thickTop="1">
      <c r="B183" s="189" t="s">
        <v>6</v>
      </c>
      <c r="C183" s="224">
        <f>D172</f>
        <v>1420</v>
      </c>
      <c r="D183" s="191"/>
      <c r="E183" s="225" t="s">
        <v>125</v>
      </c>
      <c r="F183" s="226">
        <f>F181+F182</f>
        <v>730093.56658</v>
      </c>
      <c r="G183" s="191"/>
      <c r="H183" s="225" t="s">
        <v>130</v>
      </c>
      <c r="I183" s="203">
        <f>I181-I182</f>
        <v>-2561644.6734200097</v>
      </c>
      <c r="J183" s="189"/>
      <c r="K183" s="192">
        <f>K182-1</f>
        <v>0</v>
      </c>
      <c r="M183" s="189" t="s">
        <v>139</v>
      </c>
      <c r="N183" s="192">
        <f>N182+1</f>
        <v>2</v>
      </c>
      <c r="O183" s="191"/>
      <c r="P183" s="213" t="s">
        <v>78</v>
      </c>
      <c r="Q183" s="213" t="s">
        <v>75</v>
      </c>
    </row>
    <row r="184" spans="2:17" ht="14.25" thickBot="1" thickTop="1">
      <c r="B184" s="189"/>
      <c r="C184" s="191"/>
      <c r="D184" s="191"/>
      <c r="E184" s="191"/>
      <c r="F184" s="191"/>
      <c r="G184" s="191"/>
      <c r="H184" s="191"/>
      <c r="I184" s="191"/>
      <c r="J184" s="186">
        <f>G180+K184</f>
        <v>503066.56658</v>
      </c>
      <c r="K184" s="215">
        <f>K183/2</f>
        <v>0</v>
      </c>
      <c r="M184" s="189" t="s">
        <v>137</v>
      </c>
      <c r="N184" s="192" t="str">
        <f>CHOOSE(N183,P182,P183,P184,P185,P186,P187,P188)</f>
        <v>الأحد</v>
      </c>
      <c r="O184" s="191"/>
      <c r="P184" s="213" t="s">
        <v>79</v>
      </c>
      <c r="Q184" s="213" t="s">
        <v>76</v>
      </c>
    </row>
    <row r="185" spans="2:17" ht="14.25" thickBot="1" thickTop="1">
      <c r="B185" s="202" t="s">
        <v>147</v>
      </c>
      <c r="C185" s="188"/>
      <c r="D185" s="191"/>
      <c r="E185" s="191"/>
      <c r="F185" s="191" t="s">
        <v>142</v>
      </c>
      <c r="G185" s="186">
        <f>IF(D171,F183,I183)</f>
        <v>730093.56658</v>
      </c>
      <c r="H185" s="215">
        <f>G185-H175</f>
        <v>-364519906.43342</v>
      </c>
      <c r="I185" s="191">
        <f>SIGN(H185)</f>
        <v>-1</v>
      </c>
      <c r="J185" s="191"/>
      <c r="K185" s="191"/>
      <c r="M185" s="189" t="s">
        <v>138</v>
      </c>
      <c r="N185" s="192" t="str">
        <f>CHOOSE(N183,Q182,Q183,Q184,Q185,Q186,Q187,Q188)</f>
        <v>الخميس</v>
      </c>
      <c r="O185" s="191"/>
      <c r="P185" s="213" t="s">
        <v>80</v>
      </c>
      <c r="Q185" s="213" t="s">
        <v>77</v>
      </c>
    </row>
    <row r="186" spans="2:17" ht="14.25" thickBot="1" thickTop="1">
      <c r="B186" s="228" t="s">
        <v>4</v>
      </c>
      <c r="C186" s="219">
        <f>E73</f>
        <v>21</v>
      </c>
      <c r="D186" s="191"/>
      <c r="E186" s="191"/>
      <c r="F186" s="191" t="s">
        <v>145</v>
      </c>
      <c r="G186" s="194">
        <f>IF(D171,G185,H185)</f>
        <v>730093.56658</v>
      </c>
      <c r="H186" s="191"/>
      <c r="I186" s="213">
        <f>I185-0.5</f>
        <v>-1.5</v>
      </c>
      <c r="J186" s="191"/>
      <c r="K186" s="191"/>
      <c r="M186" s="189"/>
      <c r="N186" s="192"/>
      <c r="O186" s="191"/>
      <c r="P186" s="213" t="s">
        <v>74</v>
      </c>
      <c r="Q186" s="213" t="s">
        <v>78</v>
      </c>
    </row>
    <row r="187" spans="2:17" ht="14.25" thickBot="1" thickTop="1">
      <c r="B187" s="229" t="s">
        <v>5</v>
      </c>
      <c r="C187" s="221">
        <f>E74</f>
        <v>11</v>
      </c>
      <c r="D187" s="191">
        <f>IF(D171,E189,E193)</f>
        <v>-998001</v>
      </c>
      <c r="E187" s="191"/>
      <c r="F187" s="191" t="s">
        <v>73</v>
      </c>
      <c r="G187" s="186">
        <f>CEILING(G185,1)</f>
        <v>730094</v>
      </c>
      <c r="H187" s="191"/>
      <c r="I187" s="213">
        <f>SIGN(I186)</f>
        <v>-1</v>
      </c>
      <c r="J187" s="191"/>
      <c r="K187" s="191"/>
      <c r="M187" s="198" t="s">
        <v>140</v>
      </c>
      <c r="N187" s="226" t="str">
        <f>IF(D171,N184,N185)</f>
        <v>الأحد</v>
      </c>
      <c r="O187" s="191"/>
      <c r="P187" s="213" t="s">
        <v>75</v>
      </c>
      <c r="Q187" s="213" t="s">
        <v>79</v>
      </c>
    </row>
    <row r="188" spans="2:17" ht="14.25" thickBot="1" thickTop="1">
      <c r="B188" s="225" t="s">
        <v>6</v>
      </c>
      <c r="C188" s="224">
        <f>D188</f>
        <v>1999</v>
      </c>
      <c r="D188" s="192">
        <f>IF(D171,E188,E193)</f>
        <v>1999</v>
      </c>
      <c r="E188" s="191">
        <f>E75</f>
        <v>1999</v>
      </c>
      <c r="F188" s="208" t="s">
        <v>146</v>
      </c>
      <c r="G188" s="186">
        <f>CEILING(G186,1)</f>
        <v>730094</v>
      </c>
      <c r="H188" s="191"/>
      <c r="I188" s="191">
        <f>I187-1</f>
        <v>-2</v>
      </c>
      <c r="J188" s="191"/>
      <c r="K188" s="191"/>
      <c r="M188" s="191"/>
      <c r="N188" s="191"/>
      <c r="O188" s="191"/>
      <c r="P188" s="218" t="s">
        <v>76</v>
      </c>
      <c r="Q188" s="218" t="s">
        <v>80</v>
      </c>
    </row>
    <row r="189" spans="5:17" ht="14.25" thickBot="1" thickTop="1">
      <c r="E189" s="191">
        <f>E188-H172</f>
        <v>-998001</v>
      </c>
      <c r="F189" s="191">
        <f>SIGN(E189)</f>
        <v>-1</v>
      </c>
      <c r="G189" s="191"/>
      <c r="H189" s="191">
        <f>H185+I189</f>
        <v>-364519907.43342</v>
      </c>
      <c r="I189" s="215">
        <f>I188/2</f>
        <v>-1</v>
      </c>
      <c r="J189" s="191"/>
      <c r="K189" s="191"/>
      <c r="M189" s="191"/>
      <c r="N189" s="191" t="s">
        <v>109</v>
      </c>
      <c r="O189" s="191"/>
      <c r="P189" s="199" t="s">
        <v>81</v>
      </c>
      <c r="Q189" s="230" t="s">
        <v>91</v>
      </c>
    </row>
    <row r="190" spans="3:17" ht="14.25" thickBot="1" thickTop="1">
      <c r="C190" s="147">
        <f>SIGN(E188)</f>
        <v>1</v>
      </c>
      <c r="E190" s="191"/>
      <c r="F190" s="213">
        <f>F189-0.5</f>
        <v>-1.5</v>
      </c>
      <c r="G190" s="191"/>
      <c r="H190" s="191"/>
      <c r="I190" s="191"/>
      <c r="J190" s="191"/>
      <c r="K190" s="191"/>
      <c r="M190" s="191"/>
      <c r="N190" s="191">
        <f>C187</f>
        <v>11</v>
      </c>
      <c r="O190" s="191"/>
      <c r="P190" s="200" t="s">
        <v>86</v>
      </c>
      <c r="Q190" s="231" t="s">
        <v>92</v>
      </c>
    </row>
    <row r="191" spans="3:17" ht="14.25" thickBot="1" thickTop="1">
      <c r="C191" s="147" t="b">
        <f>EXACT(C190,1)</f>
        <v>1</v>
      </c>
      <c r="E191" s="191"/>
      <c r="F191" s="213">
        <f>SIGN(F190)</f>
        <v>-1</v>
      </c>
      <c r="G191" s="191"/>
      <c r="H191" s="208"/>
      <c r="I191" s="208"/>
      <c r="J191" s="208"/>
      <c r="K191" s="208"/>
      <c r="M191" s="191"/>
      <c r="N191" s="186" t="str">
        <f>CHOOSE(N190,Q189,Q190,Q191,Q192,Q193,Q194,Q195,Q196,Q197,Q198,Q199,Q200)</f>
        <v>نوفمبر</v>
      </c>
      <c r="O191" s="191"/>
      <c r="P191" s="200" t="s">
        <v>82</v>
      </c>
      <c r="Q191" s="231" t="s">
        <v>93</v>
      </c>
    </row>
    <row r="192" spans="5:17" ht="14.25" thickBot="1" thickTop="1">
      <c r="E192" s="191"/>
      <c r="F192" s="191">
        <f>F191-1</f>
        <v>-2</v>
      </c>
      <c r="G192" s="191"/>
      <c r="H192" s="208" t="s">
        <v>148</v>
      </c>
      <c r="I192" s="186">
        <f>F201</f>
        <v>730094</v>
      </c>
      <c r="J192" s="208"/>
      <c r="K192" s="208"/>
      <c r="M192" s="191"/>
      <c r="N192" s="191" t="s">
        <v>110</v>
      </c>
      <c r="O192" s="191"/>
      <c r="P192" s="200" t="s">
        <v>83</v>
      </c>
      <c r="Q192" s="231" t="s">
        <v>94</v>
      </c>
    </row>
    <row r="193" spans="5:17" ht="14.25" thickBot="1" thickTop="1">
      <c r="E193" s="191">
        <f>E189+F193</f>
        <v>-998002</v>
      </c>
      <c r="F193" s="215">
        <f>F192/2</f>
        <v>-1</v>
      </c>
      <c r="G193" s="191"/>
      <c r="H193" s="208" t="s">
        <v>149</v>
      </c>
      <c r="I193" s="194">
        <f>J197</f>
        <v>503067</v>
      </c>
      <c r="J193" s="208">
        <f>I192-C177</f>
        <v>503067</v>
      </c>
      <c r="K193" s="191">
        <f>SIGN(J193)</f>
        <v>1</v>
      </c>
      <c r="M193" s="191"/>
      <c r="N193" s="191">
        <f>C182</f>
        <v>8</v>
      </c>
      <c r="O193" s="191"/>
      <c r="P193" s="200" t="s">
        <v>103</v>
      </c>
      <c r="Q193" s="231" t="s">
        <v>95</v>
      </c>
    </row>
    <row r="194" spans="8:17" ht="14.25" thickBot="1" thickTop="1">
      <c r="H194" s="208"/>
      <c r="I194" s="208"/>
      <c r="J194" s="208"/>
      <c r="K194" s="213">
        <f>K193-0.5</f>
        <v>0.5</v>
      </c>
      <c r="M194" s="191"/>
      <c r="N194" s="194" t="str">
        <f>CHOOSE(N193,P189,P190,P191,P192,P193,P194,P195,P196,P197,P198,P199,P200)</f>
        <v>شعبان</v>
      </c>
      <c r="O194" s="191"/>
      <c r="P194" s="200" t="s">
        <v>104</v>
      </c>
      <c r="Q194" s="231" t="s">
        <v>96</v>
      </c>
    </row>
    <row r="195" spans="8:17" ht="13.5" thickTop="1">
      <c r="H195" s="208"/>
      <c r="I195" s="208"/>
      <c r="J195" s="208"/>
      <c r="K195" s="213">
        <f>SIGN(K194)</f>
        <v>1</v>
      </c>
      <c r="M195" s="191"/>
      <c r="N195" s="191"/>
      <c r="O195" s="191"/>
      <c r="P195" s="200" t="s">
        <v>87</v>
      </c>
      <c r="Q195" s="231" t="s">
        <v>97</v>
      </c>
    </row>
    <row r="196" spans="11:17" ht="13.5" thickBot="1">
      <c r="K196" s="191">
        <f>K195-1</f>
        <v>0</v>
      </c>
      <c r="M196" s="191"/>
      <c r="N196" s="191"/>
      <c r="O196" s="191"/>
      <c r="P196" s="200" t="s">
        <v>88</v>
      </c>
      <c r="Q196" s="231" t="s">
        <v>98</v>
      </c>
    </row>
    <row r="197" spans="5:17" ht="14.25" thickBot="1" thickTop="1">
      <c r="E197" s="202" t="s">
        <v>145</v>
      </c>
      <c r="F197" s="194">
        <f>G186</f>
        <v>730093.56658</v>
      </c>
      <c r="G197" s="187">
        <f>SIGN(F197)</f>
        <v>1</v>
      </c>
      <c r="H197" s="188">
        <f>G197-1</f>
        <v>0</v>
      </c>
      <c r="J197" s="191">
        <f>J193+K197-H198</f>
        <v>503067</v>
      </c>
      <c r="K197" s="215">
        <f>K196/2</f>
        <v>0</v>
      </c>
      <c r="M197" s="191"/>
      <c r="N197" s="191"/>
      <c r="O197" s="191"/>
      <c r="P197" s="200" t="s">
        <v>89</v>
      </c>
      <c r="Q197" s="231" t="s">
        <v>99</v>
      </c>
    </row>
    <row r="198" spans="5:17" ht="14.25" thickBot="1" thickTop="1">
      <c r="E198" s="189"/>
      <c r="F198" s="191"/>
      <c r="G198" s="191"/>
      <c r="H198" s="234">
        <f>H197/2</f>
        <v>0</v>
      </c>
      <c r="M198" s="191"/>
      <c r="N198" s="191"/>
      <c r="O198" s="191"/>
      <c r="P198" s="200" t="s">
        <v>90</v>
      </c>
      <c r="Q198" s="231" t="s">
        <v>102</v>
      </c>
    </row>
    <row r="199" spans="5:17" ht="13.5" thickTop="1">
      <c r="E199" s="189"/>
      <c r="F199" s="191">
        <f>ABS(F197)</f>
        <v>730093.56658</v>
      </c>
      <c r="G199" s="191"/>
      <c r="H199" s="192"/>
      <c r="M199" s="191"/>
      <c r="N199" s="191"/>
      <c r="O199" s="191"/>
      <c r="P199" s="200" t="s">
        <v>84</v>
      </c>
      <c r="Q199" s="231" t="s">
        <v>100</v>
      </c>
    </row>
    <row r="200" spans="5:17" ht="13.5" thickBot="1">
      <c r="E200" s="189"/>
      <c r="F200" s="191">
        <f>CEILING(F199,1)</f>
        <v>730094</v>
      </c>
      <c r="G200" s="191"/>
      <c r="H200" s="192"/>
      <c r="M200" s="196"/>
      <c r="N200" s="196"/>
      <c r="O200" s="196"/>
      <c r="P200" s="232" t="s">
        <v>85</v>
      </c>
      <c r="Q200" s="233" t="s">
        <v>101</v>
      </c>
    </row>
    <row r="201" spans="5:8" ht="14.25" thickBot="1" thickTop="1">
      <c r="E201" s="198"/>
      <c r="F201" s="186">
        <f>F200*G197</f>
        <v>730094</v>
      </c>
      <c r="G201" s="196"/>
      <c r="H201" s="197"/>
    </row>
    <row r="202" spans="5:8" ht="13.5" thickTop="1">
      <c r="E202" s="187"/>
      <c r="F202" s="187"/>
      <c r="G202" s="187"/>
      <c r="H202" s="187"/>
    </row>
    <row r="203" spans="5:8" ht="12.75">
      <c r="E203" s="191"/>
      <c r="F203" s="191"/>
      <c r="G203" s="191"/>
      <c r="H203" s="191"/>
    </row>
    <row r="204" spans="5:8" ht="12.75">
      <c r="E204" s="191"/>
      <c r="F204" s="191"/>
      <c r="G204" s="191"/>
      <c r="H204" s="191"/>
    </row>
    <row r="205" spans="5:8" ht="12.75">
      <c r="E205" s="191"/>
      <c r="F205" s="191"/>
      <c r="G205" s="191"/>
      <c r="H205" s="191"/>
    </row>
  </sheetData>
  <sheetProtection password="CB05" sheet="1" objects="1" scenarios="1"/>
  <protectedRanges>
    <protectedRange sqref="E6:E8" name="نطاق1"/>
    <protectedRange sqref="E15:E17" name="نطاق2"/>
  </protectedRanges>
  <mergeCells count="8">
    <mergeCell ref="F12:H12"/>
    <mergeCell ref="D13:E13"/>
    <mergeCell ref="I13:J13"/>
    <mergeCell ref="E2:I2"/>
    <mergeCell ref="D4:E4"/>
    <mergeCell ref="I4:J4"/>
    <mergeCell ref="F11:H11"/>
    <mergeCell ref="G3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40"/>
  <sheetViews>
    <sheetView rightToLeft="1" zoomScalePageLayoutView="0" workbookViewId="0" topLeftCell="E100">
      <selection activeCell="J26" sqref="J26"/>
    </sheetView>
  </sheetViews>
  <sheetFormatPr defaultColWidth="9.140625" defaultRowHeight="15"/>
  <cols>
    <col min="1" max="1" width="9.8515625" style="0" bestFit="1" customWidth="1"/>
    <col min="3" max="3" width="15.00390625" style="0" bestFit="1" customWidth="1"/>
    <col min="4" max="5" width="9.8515625" style="0" bestFit="1" customWidth="1"/>
    <col min="17" max="17" width="9.8515625" style="0" bestFit="1" customWidth="1"/>
    <col min="18" max="41" width="4.57421875" style="0" customWidth="1"/>
  </cols>
  <sheetData>
    <row r="1" spans="4:48" ht="15.75" thickBot="1" thickTop="1">
      <c r="D1" s="1">
        <f ca="1">NOW()</f>
        <v>41771.07851481481</v>
      </c>
      <c r="E1" s="2"/>
      <c r="F1" s="2"/>
      <c r="G1" s="3"/>
      <c r="H1" s="17">
        <f>DATE(G4,F4,E4)</f>
        <v>36061</v>
      </c>
      <c r="I1" s="5">
        <f>SIGN(E7)</f>
        <v>-1</v>
      </c>
      <c r="J1" s="5">
        <f>SIGN(F7)</f>
        <v>-1</v>
      </c>
      <c r="K1" s="24">
        <f>MOD(H2,H3)</f>
        <v>40.127104000000145</v>
      </c>
      <c r="L1" s="30"/>
      <c r="M1" s="31">
        <f>العمر!G12</f>
        <v>14</v>
      </c>
      <c r="N1" s="31">
        <f>العمر!H12</f>
        <v>6</v>
      </c>
      <c r="O1" s="31">
        <f>N3</f>
        <v>614</v>
      </c>
      <c r="P1" s="31">
        <v>1</v>
      </c>
      <c r="Q1" s="30" t="s">
        <v>39</v>
      </c>
      <c r="R1" s="31">
        <v>1</v>
      </c>
      <c r="S1" s="23">
        <v>100</v>
      </c>
      <c r="T1" s="31">
        <v>19</v>
      </c>
      <c r="U1" s="23">
        <v>100</v>
      </c>
      <c r="V1" s="56"/>
      <c r="W1" s="23">
        <f aca="true" t="shared" si="0" ref="W1:W13">R1+S1</f>
        <v>101</v>
      </c>
      <c r="X1" s="23">
        <f aca="true" t="shared" si="1" ref="X1:X13">T1+U1</f>
        <v>119</v>
      </c>
      <c r="Y1" s="23"/>
      <c r="Z1" s="23">
        <f>O1</f>
        <v>614</v>
      </c>
      <c r="AA1" s="23"/>
      <c r="AB1" s="23">
        <f aca="true" t="shared" si="2" ref="AB1:AB13">Z1-W1+1</f>
        <v>514</v>
      </c>
      <c r="AC1" s="23">
        <f aca="true" t="shared" si="3" ref="AC1:AC13">X1-Z1+1</f>
        <v>-494</v>
      </c>
      <c r="AD1" s="23">
        <f aca="true" t="shared" si="4" ref="AD1:AD13">AB1*AC1</f>
        <v>-253916</v>
      </c>
      <c r="AE1" s="23">
        <f aca="true" t="shared" si="5" ref="AE1:AE13">SIGN(AD1)</f>
        <v>-1</v>
      </c>
      <c r="AF1" s="58">
        <f aca="true" t="shared" si="6" ref="AF1:AF13">AE1*P1</f>
        <v>-1</v>
      </c>
      <c r="AG1" s="23"/>
      <c r="AH1" s="23">
        <f>LARGE(AF1:AF13,1)</f>
        <v>6</v>
      </c>
      <c r="AI1" s="23"/>
      <c r="AJ1" s="23" t="str">
        <f>INDEX(Q1:Q13,AH1,1)</f>
        <v>الجوزاء</v>
      </c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3:48" ht="15.75" thickBot="1" thickTop="1">
      <c r="C2" s="19"/>
      <c r="D2" s="4"/>
      <c r="E2" s="5">
        <f>DAY(D1)</f>
        <v>12</v>
      </c>
      <c r="F2" s="5">
        <f>MONTH(D1)</f>
        <v>5</v>
      </c>
      <c r="G2" s="6">
        <f>YEAR(D1)</f>
        <v>2014</v>
      </c>
      <c r="H2" s="18">
        <f>D6-H1</f>
        <v>5710</v>
      </c>
      <c r="I2" s="5">
        <f>I1+0.5</f>
        <v>-0.5</v>
      </c>
      <c r="J2" s="5">
        <f>J1+0.5</f>
        <v>-0.5</v>
      </c>
      <c r="K2" s="25">
        <f>K1/H4</f>
        <v>1.3588318661314887</v>
      </c>
      <c r="L2" s="31"/>
      <c r="M2" s="23"/>
      <c r="N2" s="23">
        <f>N1*100</f>
        <v>600</v>
      </c>
      <c r="O2" s="31"/>
      <c r="P2" s="23">
        <v>2</v>
      </c>
      <c r="Q2" s="30" t="s">
        <v>28</v>
      </c>
      <c r="R2" s="31">
        <v>20</v>
      </c>
      <c r="S2" s="23">
        <v>100</v>
      </c>
      <c r="T2" s="31">
        <v>18</v>
      </c>
      <c r="U2" s="23">
        <v>200</v>
      </c>
      <c r="V2" s="56"/>
      <c r="W2" s="23">
        <f t="shared" si="0"/>
        <v>120</v>
      </c>
      <c r="X2" s="23">
        <f t="shared" si="1"/>
        <v>218</v>
      </c>
      <c r="Y2" s="23"/>
      <c r="Z2" s="23">
        <f aca="true" t="shared" si="7" ref="Z2:Z13">Z1</f>
        <v>614</v>
      </c>
      <c r="AA2" s="23"/>
      <c r="AB2" s="23">
        <f t="shared" si="2"/>
        <v>495</v>
      </c>
      <c r="AC2" s="23">
        <f t="shared" si="3"/>
        <v>-395</v>
      </c>
      <c r="AD2" s="23">
        <f t="shared" si="4"/>
        <v>-195525</v>
      </c>
      <c r="AE2" s="23">
        <f t="shared" si="5"/>
        <v>-1</v>
      </c>
      <c r="AF2" s="58">
        <f t="shared" si="6"/>
        <v>-2</v>
      </c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4:48" ht="15.75" thickBot="1" thickTop="1">
      <c r="D3" s="4"/>
      <c r="E3" s="5"/>
      <c r="F3" s="5"/>
      <c r="G3" s="6"/>
      <c r="H3" s="14">
        <v>354.367056</v>
      </c>
      <c r="I3" s="5">
        <f>SIGN(I2)</f>
        <v>-1</v>
      </c>
      <c r="J3" s="5">
        <f>SIGN(J2)</f>
        <v>-1</v>
      </c>
      <c r="K3" s="26">
        <f>H2/H3</f>
        <v>16.11323598884429</v>
      </c>
      <c r="L3" s="31"/>
      <c r="M3" s="23"/>
      <c r="N3" s="23">
        <f>M1+N2</f>
        <v>614</v>
      </c>
      <c r="O3" s="31"/>
      <c r="P3" s="23">
        <v>3</v>
      </c>
      <c r="Q3" s="31" t="s">
        <v>29</v>
      </c>
      <c r="R3" s="23">
        <v>19</v>
      </c>
      <c r="S3" s="23">
        <v>200</v>
      </c>
      <c r="T3" s="31">
        <v>20</v>
      </c>
      <c r="U3" s="23">
        <v>300</v>
      </c>
      <c r="V3" s="57"/>
      <c r="W3" s="23">
        <f t="shared" si="0"/>
        <v>219</v>
      </c>
      <c r="X3" s="23">
        <f t="shared" si="1"/>
        <v>320</v>
      </c>
      <c r="Y3" s="23"/>
      <c r="Z3" s="23">
        <f t="shared" si="7"/>
        <v>614</v>
      </c>
      <c r="AA3" s="23"/>
      <c r="AB3" s="23">
        <f t="shared" si="2"/>
        <v>396</v>
      </c>
      <c r="AC3" s="23">
        <f t="shared" si="3"/>
        <v>-293</v>
      </c>
      <c r="AD3" s="23">
        <f t="shared" si="4"/>
        <v>-116028</v>
      </c>
      <c r="AE3" s="23">
        <f t="shared" si="5"/>
        <v>-1</v>
      </c>
      <c r="AF3" s="58">
        <f t="shared" si="6"/>
        <v>-3</v>
      </c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4:48" ht="15.75" thickBot="1" thickTop="1">
      <c r="D4" s="4" t="s">
        <v>0</v>
      </c>
      <c r="E4" s="7">
        <v>23</v>
      </c>
      <c r="F4" s="7">
        <v>9</v>
      </c>
      <c r="G4" s="8">
        <v>1998</v>
      </c>
      <c r="H4" s="15">
        <v>29.530587999999998</v>
      </c>
      <c r="I4" s="5">
        <f>I3-1</f>
        <v>-2</v>
      </c>
      <c r="J4" s="5">
        <f>J3-1</f>
        <v>-2</v>
      </c>
      <c r="K4" s="27">
        <f>FLOOR(K3,1)</f>
        <v>16</v>
      </c>
      <c r="L4" s="31"/>
      <c r="M4" s="23"/>
      <c r="N4" s="23"/>
      <c r="O4" s="31"/>
      <c r="P4" s="23">
        <v>4</v>
      </c>
      <c r="Q4" s="31" t="s">
        <v>30</v>
      </c>
      <c r="R4" s="23">
        <v>21</v>
      </c>
      <c r="S4" s="23">
        <v>300</v>
      </c>
      <c r="T4" s="31">
        <v>19</v>
      </c>
      <c r="U4" s="23">
        <v>400</v>
      </c>
      <c r="V4" s="57"/>
      <c r="W4" s="23">
        <f t="shared" si="0"/>
        <v>321</v>
      </c>
      <c r="X4" s="23">
        <f t="shared" si="1"/>
        <v>419</v>
      </c>
      <c r="Y4" s="23"/>
      <c r="Z4" s="23">
        <f t="shared" si="7"/>
        <v>614</v>
      </c>
      <c r="AA4" s="23"/>
      <c r="AB4" s="23">
        <f t="shared" si="2"/>
        <v>294</v>
      </c>
      <c r="AC4" s="23">
        <f t="shared" si="3"/>
        <v>-194</v>
      </c>
      <c r="AD4" s="23">
        <f t="shared" si="4"/>
        <v>-57036</v>
      </c>
      <c r="AE4" s="23">
        <f t="shared" si="5"/>
        <v>-1</v>
      </c>
      <c r="AF4" s="58">
        <f t="shared" si="6"/>
        <v>-4</v>
      </c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4:48" ht="15.75" thickBot="1" thickTop="1">
      <c r="D5" s="4" t="s">
        <v>7</v>
      </c>
      <c r="E5" s="5"/>
      <c r="F5" s="5"/>
      <c r="G5" s="6"/>
      <c r="H5" s="15">
        <f>MOD(K1,H4)</f>
        <v>10.596516000000147</v>
      </c>
      <c r="I5" s="11">
        <f>SIGN(I4)</f>
        <v>-1</v>
      </c>
      <c r="J5" s="11">
        <f>SIGN(J4)</f>
        <v>-1</v>
      </c>
      <c r="K5" s="28">
        <f>FLOOR(K2,1)</f>
        <v>1</v>
      </c>
      <c r="L5" s="31"/>
      <c r="M5" s="23"/>
      <c r="N5" s="23"/>
      <c r="O5" s="31"/>
      <c r="P5" s="23">
        <v>5</v>
      </c>
      <c r="Q5" s="31" t="s">
        <v>31</v>
      </c>
      <c r="R5" s="23">
        <v>20</v>
      </c>
      <c r="S5" s="23">
        <v>400</v>
      </c>
      <c r="T5" s="31">
        <v>20</v>
      </c>
      <c r="U5" s="23">
        <v>500</v>
      </c>
      <c r="V5" s="57"/>
      <c r="W5" s="23">
        <f t="shared" si="0"/>
        <v>420</v>
      </c>
      <c r="X5" s="23">
        <f t="shared" si="1"/>
        <v>520</v>
      </c>
      <c r="Y5" s="23"/>
      <c r="Z5" s="23">
        <f t="shared" si="7"/>
        <v>614</v>
      </c>
      <c r="AA5" s="23"/>
      <c r="AB5" s="23">
        <f t="shared" si="2"/>
        <v>195</v>
      </c>
      <c r="AC5" s="23">
        <f t="shared" si="3"/>
        <v>-93</v>
      </c>
      <c r="AD5" s="23">
        <f t="shared" si="4"/>
        <v>-18135</v>
      </c>
      <c r="AE5" s="23">
        <f t="shared" si="5"/>
        <v>-1</v>
      </c>
      <c r="AF5" s="58">
        <f t="shared" si="6"/>
        <v>-5</v>
      </c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3:48" ht="15.75" thickBot="1" thickTop="1">
      <c r="C6" s="5"/>
      <c r="D6" s="20">
        <f>DATE(G2,F2,E2)</f>
        <v>41771</v>
      </c>
      <c r="E6" s="5">
        <f>E2-E4</f>
        <v>-11</v>
      </c>
      <c r="F6" s="5">
        <f>F2-F4</f>
        <v>-4</v>
      </c>
      <c r="G6" s="6">
        <f>G2-G4</f>
        <v>16</v>
      </c>
      <c r="H6" s="16">
        <f>H2/H4</f>
        <v>193.3588318661315</v>
      </c>
      <c r="I6" s="5">
        <f>-30*I5</f>
        <v>30</v>
      </c>
      <c r="J6" s="5">
        <f>-12*J5</f>
        <v>12</v>
      </c>
      <c r="K6" s="29">
        <f>CEILING(H5,1)</f>
        <v>11</v>
      </c>
      <c r="L6" s="31"/>
      <c r="M6" s="23"/>
      <c r="N6" s="23"/>
      <c r="O6" s="31"/>
      <c r="P6" s="23">
        <v>6</v>
      </c>
      <c r="Q6" s="31" t="s">
        <v>32</v>
      </c>
      <c r="R6" s="23">
        <v>21</v>
      </c>
      <c r="S6" s="23">
        <v>500</v>
      </c>
      <c r="T6" s="31">
        <v>21</v>
      </c>
      <c r="U6" s="23">
        <v>600</v>
      </c>
      <c r="V6" s="57"/>
      <c r="W6" s="23">
        <f t="shared" si="0"/>
        <v>521</v>
      </c>
      <c r="X6" s="23">
        <f t="shared" si="1"/>
        <v>621</v>
      </c>
      <c r="Y6" s="23"/>
      <c r="Z6" s="23">
        <f t="shared" si="7"/>
        <v>614</v>
      </c>
      <c r="AA6" s="23"/>
      <c r="AB6" s="23">
        <f t="shared" si="2"/>
        <v>94</v>
      </c>
      <c r="AC6" s="23">
        <f t="shared" si="3"/>
        <v>8</v>
      </c>
      <c r="AD6" s="23">
        <f t="shared" si="4"/>
        <v>752</v>
      </c>
      <c r="AE6" s="23">
        <f t="shared" si="5"/>
        <v>1</v>
      </c>
      <c r="AF6" s="58">
        <f t="shared" si="6"/>
        <v>6</v>
      </c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4:48" ht="15.75" thickBot="1" thickTop="1">
      <c r="D7" s="17">
        <f>DATE(G4,F4,E4)</f>
        <v>36061</v>
      </c>
      <c r="E7" s="9">
        <f>E6</f>
        <v>-11</v>
      </c>
      <c r="F7" s="9">
        <f>F6+I5</f>
        <v>-5</v>
      </c>
      <c r="G7" s="10">
        <f>G6+J5</f>
        <v>15</v>
      </c>
      <c r="H7" s="12" t="s">
        <v>1</v>
      </c>
      <c r="I7" s="13">
        <f>E7+I6</f>
        <v>19</v>
      </c>
      <c r="J7" s="13">
        <f>F7+J6</f>
        <v>7</v>
      </c>
      <c r="K7" s="21">
        <f>G7</f>
        <v>15</v>
      </c>
      <c r="L7" s="32"/>
      <c r="M7" s="23"/>
      <c r="N7" s="23"/>
      <c r="O7" s="31"/>
      <c r="P7" s="23">
        <v>7</v>
      </c>
      <c r="Q7" s="31" t="s">
        <v>33</v>
      </c>
      <c r="R7" s="23">
        <v>22</v>
      </c>
      <c r="S7" s="23">
        <v>600</v>
      </c>
      <c r="T7" s="31">
        <v>22</v>
      </c>
      <c r="U7" s="23">
        <v>700</v>
      </c>
      <c r="V7" s="57"/>
      <c r="W7" s="23">
        <f t="shared" si="0"/>
        <v>622</v>
      </c>
      <c r="X7" s="23">
        <f t="shared" si="1"/>
        <v>722</v>
      </c>
      <c r="Y7" s="23"/>
      <c r="Z7" s="23">
        <f t="shared" si="7"/>
        <v>614</v>
      </c>
      <c r="AA7" s="23"/>
      <c r="AB7" s="23">
        <f t="shared" si="2"/>
        <v>-7</v>
      </c>
      <c r="AC7" s="23">
        <f t="shared" si="3"/>
        <v>109</v>
      </c>
      <c r="AD7" s="23">
        <f t="shared" si="4"/>
        <v>-763</v>
      </c>
      <c r="AE7" s="23">
        <f t="shared" si="5"/>
        <v>-1</v>
      </c>
      <c r="AF7" s="58">
        <f t="shared" si="6"/>
        <v>-7</v>
      </c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7:48" ht="15.75" thickBot="1" thickTop="1">
      <c r="G8" s="22"/>
      <c r="H8" s="23"/>
      <c r="I8" s="23"/>
      <c r="J8" s="22"/>
      <c r="L8" s="31"/>
      <c r="M8" s="23"/>
      <c r="N8" s="23"/>
      <c r="O8" s="31"/>
      <c r="P8" s="23">
        <v>8</v>
      </c>
      <c r="Q8" s="32" t="s">
        <v>34</v>
      </c>
      <c r="R8" s="23">
        <v>23</v>
      </c>
      <c r="S8" s="23">
        <v>700</v>
      </c>
      <c r="T8" s="31">
        <v>22</v>
      </c>
      <c r="U8" s="23">
        <v>800</v>
      </c>
      <c r="V8" s="57"/>
      <c r="W8" s="23">
        <f t="shared" si="0"/>
        <v>723</v>
      </c>
      <c r="X8" s="23">
        <f t="shared" si="1"/>
        <v>822</v>
      </c>
      <c r="Y8" s="23"/>
      <c r="Z8" s="23">
        <f t="shared" si="7"/>
        <v>614</v>
      </c>
      <c r="AA8" s="23"/>
      <c r="AB8" s="23">
        <f t="shared" si="2"/>
        <v>-108</v>
      </c>
      <c r="AC8" s="23">
        <f t="shared" si="3"/>
        <v>209</v>
      </c>
      <c r="AD8" s="23">
        <f t="shared" si="4"/>
        <v>-22572</v>
      </c>
      <c r="AE8" s="23">
        <f t="shared" si="5"/>
        <v>-1</v>
      </c>
      <c r="AF8" s="58">
        <f t="shared" si="6"/>
        <v>-8</v>
      </c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</row>
    <row r="9" spans="4:48" ht="15.75" thickBot="1" thickTop="1">
      <c r="D9" s="55">
        <f>MOD(D6,7)</f>
        <v>2</v>
      </c>
      <c r="E9">
        <f>D9+1</f>
        <v>3</v>
      </c>
      <c r="F9" t="str">
        <f>CHOOSE(E9,"السبت","الأحد","الإثنين","الثلاثاء","الأربعاء","الخميس","الجمعة")</f>
        <v>الإثنين</v>
      </c>
      <c r="G9" s="22"/>
      <c r="H9" s="23"/>
      <c r="I9" s="23"/>
      <c r="J9" s="22"/>
      <c r="L9" s="31"/>
      <c r="M9" s="23"/>
      <c r="N9" s="23"/>
      <c r="O9" s="31"/>
      <c r="P9" s="23">
        <v>9</v>
      </c>
      <c r="Q9" s="31" t="s">
        <v>35</v>
      </c>
      <c r="R9" s="23">
        <v>23</v>
      </c>
      <c r="S9" s="23">
        <v>800</v>
      </c>
      <c r="T9" s="31">
        <v>22</v>
      </c>
      <c r="U9" s="23">
        <v>900</v>
      </c>
      <c r="V9" s="57"/>
      <c r="W9" s="23">
        <f t="shared" si="0"/>
        <v>823</v>
      </c>
      <c r="X9" s="23">
        <f t="shared" si="1"/>
        <v>922</v>
      </c>
      <c r="Y9" s="23"/>
      <c r="Z9" s="23">
        <f t="shared" si="7"/>
        <v>614</v>
      </c>
      <c r="AA9" s="23"/>
      <c r="AB9" s="23">
        <f t="shared" si="2"/>
        <v>-208</v>
      </c>
      <c r="AC9" s="23">
        <f t="shared" si="3"/>
        <v>309</v>
      </c>
      <c r="AD9" s="23">
        <f t="shared" si="4"/>
        <v>-64272</v>
      </c>
      <c r="AE9" s="23">
        <f t="shared" si="5"/>
        <v>-1</v>
      </c>
      <c r="AF9" s="58">
        <f t="shared" si="6"/>
        <v>-9</v>
      </c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</row>
    <row r="10" spans="7:48" ht="15.75" thickBot="1" thickTop="1">
      <c r="G10" s="22"/>
      <c r="H10" s="23"/>
      <c r="I10" s="23"/>
      <c r="J10" s="22"/>
      <c r="L10" s="31"/>
      <c r="M10" s="23"/>
      <c r="N10" s="23"/>
      <c r="O10" s="31"/>
      <c r="P10" s="23">
        <v>10</v>
      </c>
      <c r="Q10" s="31" t="s">
        <v>36</v>
      </c>
      <c r="R10" s="23">
        <v>23</v>
      </c>
      <c r="S10" s="23">
        <v>900</v>
      </c>
      <c r="T10" s="31">
        <v>23</v>
      </c>
      <c r="U10" s="23">
        <v>1000</v>
      </c>
      <c r="V10" s="57"/>
      <c r="W10" s="23">
        <f t="shared" si="0"/>
        <v>923</v>
      </c>
      <c r="X10" s="23">
        <f t="shared" si="1"/>
        <v>1023</v>
      </c>
      <c r="Y10" s="23"/>
      <c r="Z10" s="23">
        <f t="shared" si="7"/>
        <v>614</v>
      </c>
      <c r="AA10" s="23"/>
      <c r="AB10" s="23">
        <f t="shared" si="2"/>
        <v>-308</v>
      </c>
      <c r="AC10" s="23">
        <f t="shared" si="3"/>
        <v>410</v>
      </c>
      <c r="AD10" s="23">
        <f t="shared" si="4"/>
        <v>-126280</v>
      </c>
      <c r="AE10" s="23">
        <f t="shared" si="5"/>
        <v>-1</v>
      </c>
      <c r="AF10" s="58">
        <f t="shared" si="6"/>
        <v>-10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</row>
    <row r="11" spans="7:48" ht="15.75" thickBot="1" thickTop="1">
      <c r="G11" s="22"/>
      <c r="H11" s="23"/>
      <c r="I11" s="23"/>
      <c r="J11" s="22"/>
      <c r="L11" s="31"/>
      <c r="M11" s="23"/>
      <c r="N11" s="23"/>
      <c r="O11" s="31"/>
      <c r="P11" s="23">
        <v>11</v>
      </c>
      <c r="Q11" s="31" t="s">
        <v>37</v>
      </c>
      <c r="R11" s="23">
        <v>24</v>
      </c>
      <c r="S11" s="23">
        <v>1000</v>
      </c>
      <c r="T11" s="31">
        <v>22</v>
      </c>
      <c r="U11" s="23">
        <v>1100</v>
      </c>
      <c r="V11" s="57"/>
      <c r="W11" s="23">
        <f t="shared" si="0"/>
        <v>1024</v>
      </c>
      <c r="X11" s="23">
        <f t="shared" si="1"/>
        <v>1122</v>
      </c>
      <c r="Y11" s="23"/>
      <c r="Z11" s="23">
        <f t="shared" si="7"/>
        <v>614</v>
      </c>
      <c r="AA11" s="23"/>
      <c r="AB11" s="23">
        <f t="shared" si="2"/>
        <v>-409</v>
      </c>
      <c r="AC11" s="23">
        <f t="shared" si="3"/>
        <v>509</v>
      </c>
      <c r="AD11" s="23">
        <f t="shared" si="4"/>
        <v>-208181</v>
      </c>
      <c r="AE11" s="23">
        <f t="shared" si="5"/>
        <v>-1</v>
      </c>
      <c r="AF11" s="58">
        <f t="shared" si="6"/>
        <v>-11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</row>
    <row r="12" spans="7:48" ht="15.75" thickBot="1" thickTop="1">
      <c r="G12" s="23"/>
      <c r="H12" s="23"/>
      <c r="I12" s="23"/>
      <c r="J12" s="23"/>
      <c r="K12" s="23"/>
      <c r="L12" s="31"/>
      <c r="M12" s="23"/>
      <c r="N12" s="23"/>
      <c r="O12" s="31"/>
      <c r="P12" s="23">
        <v>12</v>
      </c>
      <c r="Q12" s="31" t="s">
        <v>38</v>
      </c>
      <c r="R12" s="23">
        <v>23</v>
      </c>
      <c r="S12" s="23">
        <v>1100</v>
      </c>
      <c r="T12" s="31">
        <v>21</v>
      </c>
      <c r="U12" s="23">
        <v>1200</v>
      </c>
      <c r="V12" s="57"/>
      <c r="W12" s="23">
        <f t="shared" si="0"/>
        <v>1123</v>
      </c>
      <c r="X12" s="23">
        <f t="shared" si="1"/>
        <v>1221</v>
      </c>
      <c r="Y12" s="23"/>
      <c r="Z12" s="23">
        <f t="shared" si="7"/>
        <v>614</v>
      </c>
      <c r="AA12" s="23"/>
      <c r="AB12" s="23">
        <f t="shared" si="2"/>
        <v>-508</v>
      </c>
      <c r="AC12" s="23">
        <f t="shared" si="3"/>
        <v>608</v>
      </c>
      <c r="AD12" s="23">
        <f t="shared" si="4"/>
        <v>-308864</v>
      </c>
      <c r="AE12" s="23">
        <f t="shared" si="5"/>
        <v>-1</v>
      </c>
      <c r="AF12" s="58">
        <f t="shared" si="6"/>
        <v>-12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</row>
    <row r="13" spans="7:48" ht="15" thickTop="1">
      <c r="G13" s="23"/>
      <c r="H13" s="23"/>
      <c r="I13" s="23"/>
      <c r="J13" s="23"/>
      <c r="K13" s="23"/>
      <c r="L13" s="31"/>
      <c r="M13" s="23"/>
      <c r="N13" s="23"/>
      <c r="O13" s="31"/>
      <c r="P13" s="23">
        <v>13</v>
      </c>
      <c r="Q13" s="31" t="s">
        <v>39</v>
      </c>
      <c r="R13" s="23">
        <v>1</v>
      </c>
      <c r="S13" s="23">
        <v>1200</v>
      </c>
      <c r="T13" s="31">
        <v>31</v>
      </c>
      <c r="U13" s="31">
        <v>1200</v>
      </c>
      <c r="V13" s="57"/>
      <c r="W13" s="23">
        <f t="shared" si="0"/>
        <v>1201</v>
      </c>
      <c r="X13" s="23">
        <f t="shared" si="1"/>
        <v>1231</v>
      </c>
      <c r="Y13" s="23"/>
      <c r="Z13" s="23">
        <f t="shared" si="7"/>
        <v>614</v>
      </c>
      <c r="AA13" s="23"/>
      <c r="AB13" s="23">
        <f t="shared" si="2"/>
        <v>-586</v>
      </c>
      <c r="AC13" s="23">
        <f t="shared" si="3"/>
        <v>618</v>
      </c>
      <c r="AD13" s="23">
        <f t="shared" si="4"/>
        <v>-362148</v>
      </c>
      <c r="AE13" s="23">
        <f t="shared" si="5"/>
        <v>-1</v>
      </c>
      <c r="AF13" s="58">
        <f t="shared" si="6"/>
        <v>-13</v>
      </c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</row>
    <row r="14" spans="7:48" ht="14.25">
      <c r="G14" s="23"/>
      <c r="H14" s="23"/>
      <c r="I14" s="23"/>
      <c r="J14" s="23"/>
      <c r="K14" s="23"/>
      <c r="L14" s="31"/>
      <c r="M14" s="31"/>
      <c r="N14" s="31"/>
      <c r="O14" s="31"/>
      <c r="P14" s="23"/>
      <c r="Q14" s="31"/>
      <c r="R14" s="31"/>
      <c r="S14" s="31"/>
      <c r="T14" s="31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</row>
    <row r="15" spans="4:48" ht="15" thickBot="1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1">
        <v>1</v>
      </c>
      <c r="T15" s="30" t="s">
        <v>28</v>
      </c>
      <c r="U15" s="31">
        <v>20</v>
      </c>
      <c r="V15" s="23">
        <v>100</v>
      </c>
      <c r="W15" s="31">
        <v>18</v>
      </c>
      <c r="X15" s="23">
        <v>200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</row>
    <row r="16" spans="4:48" ht="15" thickTop="1">
      <c r="D16" s="33">
        <f ca="1">NOW()</f>
        <v>41771.07851481481</v>
      </c>
      <c r="E16" s="34"/>
      <c r="F16" s="34"/>
      <c r="H16" s="36">
        <f>DATE(G19,F19,E19)</f>
        <v>37421</v>
      </c>
      <c r="I16" s="37">
        <f>SIGN(E22)</f>
        <v>-1</v>
      </c>
      <c r="J16" s="37">
        <f>SIGN(F22)</f>
        <v>-1</v>
      </c>
      <c r="K16" s="38">
        <f>MOD(H17,H18)</f>
        <v>97.59532800000011</v>
      </c>
      <c r="L16" s="23"/>
      <c r="M16" s="23"/>
      <c r="N16" s="23"/>
      <c r="O16" s="23"/>
      <c r="P16" s="23"/>
      <c r="Q16" s="23"/>
      <c r="R16" s="23"/>
      <c r="S16" s="23">
        <v>2</v>
      </c>
      <c r="T16" s="31" t="s">
        <v>29</v>
      </c>
      <c r="U16" s="23">
        <v>19</v>
      </c>
      <c r="V16" s="23">
        <v>200</v>
      </c>
      <c r="W16" s="31">
        <v>20</v>
      </c>
      <c r="X16" s="23">
        <v>300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4:48" ht="15" thickBot="1">
      <c r="D17" s="39"/>
      <c r="E17" s="53">
        <f>DAY(D16)</f>
        <v>12</v>
      </c>
      <c r="F17" s="53">
        <f>MONTH(D16)</f>
        <v>5</v>
      </c>
      <c r="G17" s="54">
        <f>YEAR(D16)</f>
        <v>2014</v>
      </c>
      <c r="H17" s="18">
        <f>D21-H16</f>
        <v>4350</v>
      </c>
      <c r="I17" s="5">
        <f>I16+0.5</f>
        <v>-0.5</v>
      </c>
      <c r="J17" s="5">
        <f>J16+0.5</f>
        <v>-0.5</v>
      </c>
      <c r="K17" s="40">
        <f>K16/H19</f>
        <v>3.304889425161467</v>
      </c>
      <c r="L17" s="30"/>
      <c r="M17" s="31"/>
      <c r="N17" s="31"/>
      <c r="O17" s="31"/>
      <c r="P17" s="23"/>
      <c r="Q17" s="30"/>
      <c r="R17" s="31"/>
      <c r="S17" s="23">
        <v>3</v>
      </c>
      <c r="T17" s="31" t="s">
        <v>30</v>
      </c>
      <c r="U17" s="23">
        <v>21</v>
      </c>
      <c r="V17" s="23">
        <v>300</v>
      </c>
      <c r="W17" s="31">
        <v>19</v>
      </c>
      <c r="X17" s="23">
        <v>400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</row>
    <row r="18" spans="4:48" ht="15" thickBot="1">
      <c r="D18" s="39"/>
      <c r="E18" s="5"/>
      <c r="F18" s="5"/>
      <c r="G18" s="6"/>
      <c r="H18" s="14">
        <v>354.367056</v>
      </c>
      <c r="I18" s="5">
        <f>SIGN(I17)</f>
        <v>-1</v>
      </c>
      <c r="J18" s="5">
        <f>SIGN(J17)</f>
        <v>-1</v>
      </c>
      <c r="K18" s="41">
        <f>H17/H18</f>
        <v>12.27540745209679</v>
      </c>
      <c r="L18" s="31"/>
      <c r="M18" s="23"/>
      <c r="N18" s="23"/>
      <c r="O18" s="31"/>
      <c r="P18" s="23"/>
      <c r="Q18" s="31"/>
      <c r="R18" s="23"/>
      <c r="S18" s="23">
        <v>4</v>
      </c>
      <c r="T18" s="31" t="s">
        <v>31</v>
      </c>
      <c r="U18" s="23">
        <v>20</v>
      </c>
      <c r="V18" s="23">
        <v>400</v>
      </c>
      <c r="W18" s="31">
        <v>20</v>
      </c>
      <c r="X18" s="23">
        <v>500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</row>
    <row r="19" spans="4:48" ht="14.25">
      <c r="D19" s="39" t="s">
        <v>0</v>
      </c>
      <c r="E19" s="52">
        <f>العمر!G12</f>
        <v>14</v>
      </c>
      <c r="F19" s="52">
        <f>العمر!H12</f>
        <v>6</v>
      </c>
      <c r="G19" s="52">
        <f>العمر!J12</f>
        <v>2002</v>
      </c>
      <c r="H19" s="15">
        <v>29.530587999999998</v>
      </c>
      <c r="I19" s="5">
        <f>I18-1</f>
        <v>-2</v>
      </c>
      <c r="J19" s="5">
        <f>J18-1</f>
        <v>-2</v>
      </c>
      <c r="K19" s="42">
        <f>FLOOR(K18,1)</f>
        <v>12</v>
      </c>
      <c r="L19" s="31"/>
      <c r="M19" s="23"/>
      <c r="N19" s="23"/>
      <c r="O19" s="31"/>
      <c r="P19" s="23"/>
      <c r="Q19" s="31"/>
      <c r="R19" s="23"/>
      <c r="S19" s="23">
        <v>5</v>
      </c>
      <c r="T19" s="31" t="s">
        <v>32</v>
      </c>
      <c r="U19" s="23">
        <v>21</v>
      </c>
      <c r="V19" s="23">
        <v>500</v>
      </c>
      <c r="W19" s="31">
        <v>21</v>
      </c>
      <c r="X19" s="23">
        <v>600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</row>
    <row r="20" spans="4:48" ht="15" thickBot="1">
      <c r="D20" s="39" t="s">
        <v>7</v>
      </c>
      <c r="E20" s="5"/>
      <c r="F20" s="5"/>
      <c r="G20" s="6"/>
      <c r="H20" s="15">
        <f>MOD(K16,H19)</f>
        <v>9.003564000000114</v>
      </c>
      <c r="I20" s="11">
        <f>SIGN(I19)</f>
        <v>-1</v>
      </c>
      <c r="J20" s="11">
        <f>SIGN(J19)</f>
        <v>-1</v>
      </c>
      <c r="K20" s="43">
        <f>FLOOR(K17,1)</f>
        <v>3</v>
      </c>
      <c r="L20" s="31"/>
      <c r="M20" s="23"/>
      <c r="N20" s="23"/>
      <c r="O20" s="31"/>
      <c r="P20" s="23"/>
      <c r="Q20" s="31"/>
      <c r="R20" s="23"/>
      <c r="S20" s="23">
        <v>6</v>
      </c>
      <c r="T20" s="31" t="s">
        <v>33</v>
      </c>
      <c r="U20" s="23">
        <v>22</v>
      </c>
      <c r="V20" s="23">
        <v>600</v>
      </c>
      <c r="W20" s="31">
        <v>22</v>
      </c>
      <c r="X20" s="23">
        <v>700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</row>
    <row r="21" spans="4:48" ht="15" thickBot="1">
      <c r="D21" s="44">
        <f>DATE(G17,F17,E17)</f>
        <v>41771</v>
      </c>
      <c r="E21" s="5">
        <f>E17-E19</f>
        <v>-2</v>
      </c>
      <c r="F21" s="5">
        <f>F17-F19</f>
        <v>-1</v>
      </c>
      <c r="G21" s="6">
        <f>G17-G19</f>
        <v>12</v>
      </c>
      <c r="H21" s="16">
        <f>H17/H19</f>
        <v>147.30488942516146</v>
      </c>
      <c r="I21" s="5">
        <f>-30*I20</f>
        <v>30</v>
      </c>
      <c r="J21" s="5">
        <f>-12*J20</f>
        <v>12</v>
      </c>
      <c r="K21" s="43">
        <f>FLOOR(H20,1)</f>
        <v>9</v>
      </c>
      <c r="L21" s="45">
        <f>CEILING(H20,1)</f>
        <v>10</v>
      </c>
      <c r="M21" s="23"/>
      <c r="N21" s="23"/>
      <c r="O21" s="31"/>
      <c r="P21" s="23"/>
      <c r="Q21" s="31"/>
      <c r="R21" s="23"/>
      <c r="S21" s="23">
        <v>7</v>
      </c>
      <c r="T21" s="32" t="s">
        <v>34</v>
      </c>
      <c r="U21" s="23">
        <v>23</v>
      </c>
      <c r="V21" s="23">
        <v>700</v>
      </c>
      <c r="W21" s="31">
        <v>22</v>
      </c>
      <c r="X21" s="23">
        <v>800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</row>
    <row r="22" spans="4:48" ht="15" thickBot="1">
      <c r="D22" s="46">
        <f>DATE(G19,F19,E19)</f>
        <v>37421</v>
      </c>
      <c r="E22" s="47">
        <f>E21</f>
        <v>-2</v>
      </c>
      <c r="F22" s="47">
        <f>F21+I20</f>
        <v>-2</v>
      </c>
      <c r="G22" s="48">
        <f>G21+J20</f>
        <v>11</v>
      </c>
      <c r="H22" s="49" t="s">
        <v>1</v>
      </c>
      <c r="I22" s="50">
        <f>E22+I21</f>
        <v>28</v>
      </c>
      <c r="J22" s="50">
        <f>F22+J21</f>
        <v>10</v>
      </c>
      <c r="K22" s="51">
        <f>G22</f>
        <v>11</v>
      </c>
      <c r="L22" s="31"/>
      <c r="M22" s="23"/>
      <c r="N22" s="23"/>
      <c r="O22" s="31"/>
      <c r="P22" s="23"/>
      <c r="Q22" s="31"/>
      <c r="R22" s="23"/>
      <c r="S22" s="23">
        <v>8</v>
      </c>
      <c r="T22" s="31" t="s">
        <v>35</v>
      </c>
      <c r="U22" s="23">
        <v>23</v>
      </c>
      <c r="V22" s="23">
        <v>800</v>
      </c>
      <c r="W22" s="31">
        <v>22</v>
      </c>
      <c r="X22" s="23">
        <v>900</v>
      </c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4:48" ht="15" thickTop="1">
      <c r="D23" s="23"/>
      <c r="E23" s="32"/>
      <c r="F23" s="23"/>
      <c r="G23" s="23"/>
      <c r="H23" s="23"/>
      <c r="I23" s="23"/>
      <c r="J23" s="31"/>
      <c r="K23" s="23"/>
      <c r="L23" s="32"/>
      <c r="M23" s="23"/>
      <c r="N23" s="23"/>
      <c r="O23" s="31"/>
      <c r="P23" s="23"/>
      <c r="Q23" s="32"/>
      <c r="R23" s="23"/>
      <c r="S23" s="23">
        <v>9</v>
      </c>
      <c r="T23" s="31" t="s">
        <v>36</v>
      </c>
      <c r="U23" s="23">
        <v>23</v>
      </c>
      <c r="V23" s="23">
        <v>900</v>
      </c>
      <c r="W23" s="31">
        <v>23</v>
      </c>
      <c r="X23" s="23">
        <v>1000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</row>
    <row r="24" spans="4:48" ht="14.25">
      <c r="D24" s="55">
        <f>MOD(D22,7)</f>
        <v>6</v>
      </c>
      <c r="E24">
        <f>D24+1</f>
        <v>7</v>
      </c>
      <c r="F24" t="str">
        <f>CHOOSE(E24,"السبت","الأحد","الإثنين","الثلاثاء","الأربعاء","الخميس","الجمعة")</f>
        <v>الجمعة</v>
      </c>
      <c r="G24" s="23"/>
      <c r="H24" s="23"/>
      <c r="I24" s="23"/>
      <c r="J24" s="31"/>
      <c r="K24" s="23"/>
      <c r="L24" s="31"/>
      <c r="M24" s="23"/>
      <c r="N24" s="23"/>
      <c r="O24" s="31"/>
      <c r="P24" s="23"/>
      <c r="Q24" s="31"/>
      <c r="R24" s="23"/>
      <c r="S24" s="23">
        <v>10</v>
      </c>
      <c r="T24" s="31" t="s">
        <v>37</v>
      </c>
      <c r="U24" s="23">
        <v>24</v>
      </c>
      <c r="V24" s="23">
        <v>1000</v>
      </c>
      <c r="W24" s="31">
        <v>22</v>
      </c>
      <c r="X24" s="23">
        <v>1100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5:48" ht="14.25">
      <c r="E25" s="31"/>
      <c r="F25" s="23"/>
      <c r="G25" s="23"/>
      <c r="H25" s="23"/>
      <c r="I25" s="23"/>
      <c r="J25" s="31"/>
      <c r="K25" s="23"/>
      <c r="L25" s="31"/>
      <c r="M25" s="23"/>
      <c r="N25" s="23"/>
      <c r="O25" s="31"/>
      <c r="P25" s="23"/>
      <c r="Q25" s="31"/>
      <c r="R25" s="23"/>
      <c r="S25" s="23">
        <v>11</v>
      </c>
      <c r="T25" s="31" t="s">
        <v>38</v>
      </c>
      <c r="U25" s="23">
        <v>23</v>
      </c>
      <c r="V25" s="23">
        <v>1100</v>
      </c>
      <c r="W25" s="31">
        <v>21</v>
      </c>
      <c r="X25" s="23">
        <v>1200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</row>
    <row r="26" spans="5:48" ht="14.25">
      <c r="E26" s="31"/>
      <c r="F26" s="23"/>
      <c r="G26" s="23"/>
      <c r="H26" s="23"/>
      <c r="I26" s="23"/>
      <c r="J26" s="31"/>
      <c r="K26" s="23"/>
      <c r="L26" s="31"/>
      <c r="M26" s="23"/>
      <c r="N26" s="23"/>
      <c r="O26" s="31"/>
      <c r="P26" s="23"/>
      <c r="Q26" s="31"/>
      <c r="R26" s="23"/>
      <c r="S26" s="23">
        <v>12</v>
      </c>
      <c r="T26" s="31" t="s">
        <v>39</v>
      </c>
      <c r="U26" s="23">
        <v>22</v>
      </c>
      <c r="V26" s="23">
        <v>1200</v>
      </c>
      <c r="W26" s="31">
        <v>19</v>
      </c>
      <c r="X26" s="31">
        <v>100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4:48" ht="14.25">
      <c r="D27" s="23"/>
      <c r="E27" s="31"/>
      <c r="F27" s="23"/>
      <c r="G27" s="23"/>
      <c r="H27" s="23"/>
      <c r="I27" s="23"/>
      <c r="J27" s="31"/>
      <c r="K27" s="23"/>
      <c r="L27" s="31"/>
      <c r="M27" s="23"/>
      <c r="N27" s="23"/>
      <c r="O27" s="31"/>
      <c r="P27" s="23"/>
      <c r="Q27" s="31"/>
      <c r="R27" s="23"/>
      <c r="S27" s="23"/>
      <c r="T27" s="31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</row>
    <row r="28" spans="4:48" ht="15" thickBot="1">
      <c r="D28" s="23"/>
      <c r="E28" s="31"/>
      <c r="F28" s="23"/>
      <c r="G28" s="23"/>
      <c r="H28" s="23"/>
      <c r="I28" s="23"/>
      <c r="J28" s="31"/>
      <c r="K28" s="23"/>
      <c r="L28" s="31"/>
      <c r="M28" s="23"/>
      <c r="N28" s="23"/>
      <c r="O28" s="31"/>
      <c r="P28" s="23"/>
      <c r="Q28" s="31"/>
      <c r="R28" s="23"/>
      <c r="S28" s="23"/>
      <c r="T28" s="31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</row>
    <row r="29" spans="1:48" ht="15" thickTop="1">
      <c r="A29" s="33">
        <f ca="1">NOW()</f>
        <v>41771.07851481481</v>
      </c>
      <c r="B29" s="34"/>
      <c r="C29" s="34"/>
      <c r="D29" s="35"/>
      <c r="E29" s="36">
        <f>DATE(D32,C32,B32)</f>
        <v>36061</v>
      </c>
      <c r="F29" s="37">
        <f>SIGN(B35)</f>
        <v>-1</v>
      </c>
      <c r="G29" s="37">
        <f>SIGN(C35)</f>
        <v>-1</v>
      </c>
      <c r="H29" s="38">
        <f>MOD(E30,E31)</f>
        <v>40.127104000000145</v>
      </c>
      <c r="I29" s="33">
        <f ca="1">NOW()</f>
        <v>41771.07851481481</v>
      </c>
      <c r="J29" s="34"/>
      <c r="K29" s="34"/>
      <c r="L29" s="43" t="e">
        <f>FLOOR(M33,1)</f>
        <v>#NUM!</v>
      </c>
      <c r="M29" s="36" t="e">
        <f>DATE(L32,K32,J32)</f>
        <v>#NUM!</v>
      </c>
      <c r="N29" s="37">
        <f>SIGN(J35)</f>
        <v>1</v>
      </c>
      <c r="O29" s="37">
        <f>SIGN(K35)</f>
        <v>1</v>
      </c>
      <c r="P29" s="38" t="e">
        <f>MOD(M30,M31)</f>
        <v>#NUM!</v>
      </c>
      <c r="T29" s="31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</row>
    <row r="30" spans="1:48" ht="15" thickBot="1">
      <c r="A30" s="39"/>
      <c r="B30" s="53">
        <f>DAY(A29)</f>
        <v>12</v>
      </c>
      <c r="C30" s="53">
        <f>MONTH(A29)</f>
        <v>5</v>
      </c>
      <c r="D30" s="54">
        <f>YEAR(A29)</f>
        <v>2014</v>
      </c>
      <c r="E30" s="18">
        <f>A34-E29</f>
        <v>5710</v>
      </c>
      <c r="F30" s="5">
        <f>F29+0.5</f>
        <v>-0.5</v>
      </c>
      <c r="G30" s="5">
        <f>G29+0.5</f>
        <v>-0.5</v>
      </c>
      <c r="H30" s="40">
        <f>H29/E32</f>
        <v>1.3588318661314887</v>
      </c>
      <c r="I30" s="39"/>
      <c r="J30" s="53">
        <f>DAY(I29)</f>
        <v>12</v>
      </c>
      <c r="K30" s="53">
        <f>MONTH(I29)</f>
        <v>5</v>
      </c>
      <c r="L30" s="54">
        <f>YEAR(I29)</f>
        <v>2014</v>
      </c>
      <c r="M30" s="18" t="e">
        <f>I34-M29</f>
        <v>#NUM!</v>
      </c>
      <c r="N30" s="5">
        <f>N29+0.5</f>
        <v>1.5</v>
      </c>
      <c r="O30" s="5">
        <f>O29+0.5</f>
        <v>1.5</v>
      </c>
      <c r="P30" s="40" t="e">
        <f>P29/M32</f>
        <v>#NUM!</v>
      </c>
      <c r="T30" s="31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</row>
    <row r="31" spans="1:48" ht="15" thickBot="1">
      <c r="A31" s="39"/>
      <c r="B31" s="5"/>
      <c r="C31" s="5"/>
      <c r="D31" s="6"/>
      <c r="E31" s="14">
        <v>354.367056</v>
      </c>
      <c r="F31" s="5">
        <f>SIGN(F30)</f>
        <v>-1</v>
      </c>
      <c r="G31" s="5">
        <f>SIGN(G30)</f>
        <v>-1</v>
      </c>
      <c r="H31" s="41">
        <f>E30/E31</f>
        <v>16.11323598884429</v>
      </c>
      <c r="I31" s="39"/>
      <c r="J31" s="5"/>
      <c r="K31" s="5"/>
      <c r="L31" s="6"/>
      <c r="M31" s="14">
        <v>354.367056</v>
      </c>
      <c r="N31" s="5">
        <f>SIGN(N30)</f>
        <v>1</v>
      </c>
      <c r="O31" s="5">
        <f>SIGN(O30)</f>
        <v>1</v>
      </c>
      <c r="P31" s="41" t="e">
        <f>M30/M31</f>
        <v>#NUM!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</row>
    <row r="32" spans="1:48" ht="14.25">
      <c r="A32" s="39" t="s">
        <v>0</v>
      </c>
      <c r="B32" s="52">
        <f>العمر!D32</f>
        <v>23</v>
      </c>
      <c r="C32" s="52">
        <f>العمر!E32</f>
        <v>9</v>
      </c>
      <c r="D32" s="52">
        <f>العمر!F32</f>
        <v>1998</v>
      </c>
      <c r="E32" s="15">
        <v>29.530587999999998</v>
      </c>
      <c r="F32" s="5">
        <f>F31-1</f>
        <v>-2</v>
      </c>
      <c r="G32" s="5">
        <f>G31-1</f>
        <v>-2</v>
      </c>
      <c r="H32" s="42">
        <f>FLOOR(H31,1)</f>
        <v>16</v>
      </c>
      <c r="I32" s="39" t="s">
        <v>0</v>
      </c>
      <c r="J32" s="52">
        <f>العمر!L32</f>
        <v>0</v>
      </c>
      <c r="K32" s="52">
        <f>العمر!M32</f>
        <v>0</v>
      </c>
      <c r="L32" s="52">
        <f>العمر!N32</f>
        <v>0</v>
      </c>
      <c r="M32" s="15">
        <v>29.530587999999998</v>
      </c>
      <c r="N32" s="5">
        <f>N31-1</f>
        <v>0</v>
      </c>
      <c r="O32" s="5">
        <f>O31-1</f>
        <v>0</v>
      </c>
      <c r="P32" s="42" t="e">
        <f>FLOOR(P31,1)</f>
        <v>#NUM!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48" ht="15" thickBot="1">
      <c r="A33" s="39" t="s">
        <v>7</v>
      </c>
      <c r="B33" s="5"/>
      <c r="C33" s="5"/>
      <c r="D33" s="6"/>
      <c r="E33" s="15">
        <f>MOD(H29,E32)</f>
        <v>10.596516000000147</v>
      </c>
      <c r="F33" s="11">
        <f>SIGN(F32)</f>
        <v>-1</v>
      </c>
      <c r="G33" s="11">
        <f>SIGN(G32)</f>
        <v>-1</v>
      </c>
      <c r="H33" s="43">
        <f>FLOOR(H30,1)</f>
        <v>1</v>
      </c>
      <c r="I33" s="39" t="s">
        <v>7</v>
      </c>
      <c r="J33" s="5"/>
      <c r="K33" s="5"/>
      <c r="L33" s="6"/>
      <c r="M33" s="15" t="e">
        <f>MOD(P29,M32)</f>
        <v>#NUM!</v>
      </c>
      <c r="N33" s="11">
        <f>SIGN(N32)</f>
        <v>0</v>
      </c>
      <c r="O33" s="11">
        <f>SIGN(O32)</f>
        <v>0</v>
      </c>
      <c r="P33" s="43" t="e">
        <f>FLOOR(P30,1)</f>
        <v>#NUM!</v>
      </c>
      <c r="T33" s="31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</row>
    <row r="34" spans="1:48" ht="15" thickBot="1">
      <c r="A34" s="44">
        <f>DATE(D30,C30,B30)</f>
        <v>41771</v>
      </c>
      <c r="B34" s="5">
        <f>B30-B32</f>
        <v>-11</v>
      </c>
      <c r="C34" s="5">
        <f>C30-C32</f>
        <v>-4</v>
      </c>
      <c r="D34" s="6">
        <f>D30-D32</f>
        <v>16</v>
      </c>
      <c r="E34" s="16">
        <f>E30/E32</f>
        <v>193.3588318661315</v>
      </c>
      <c r="F34" s="5">
        <f>-30*F33</f>
        <v>30</v>
      </c>
      <c r="G34" s="5">
        <f>-12*G33</f>
        <v>12</v>
      </c>
      <c r="H34" s="43">
        <f>FLOOR(E33,1)</f>
        <v>10</v>
      </c>
      <c r="I34" s="44">
        <f>DATE(L30,K30,J30)</f>
        <v>41771</v>
      </c>
      <c r="J34" s="5">
        <f>J30-J32</f>
        <v>12</v>
      </c>
      <c r="K34" s="5">
        <f>K30-K32</f>
        <v>5</v>
      </c>
      <c r="L34" s="6">
        <f>L30-L32</f>
        <v>2014</v>
      </c>
      <c r="M34" s="16" t="e">
        <f>M30/M32</f>
        <v>#NUM!</v>
      </c>
      <c r="N34" s="5">
        <f>-30*N33</f>
        <v>0</v>
      </c>
      <c r="O34" s="5">
        <f>-12*O33</f>
        <v>0</v>
      </c>
      <c r="P34" s="43" t="e">
        <f>FLOOR(M33,1)</f>
        <v>#NUM!</v>
      </c>
      <c r="T34" s="31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</row>
    <row r="35" spans="1:48" ht="15" thickBot="1">
      <c r="A35" s="46">
        <f>DATE(D32,C32,B32)</f>
        <v>36061</v>
      </c>
      <c r="B35" s="47">
        <f>B34</f>
        <v>-11</v>
      </c>
      <c r="C35" s="47">
        <f>C34+F33</f>
        <v>-5</v>
      </c>
      <c r="D35" s="48">
        <f>D34+G33</f>
        <v>15</v>
      </c>
      <c r="E35" s="49" t="s">
        <v>1</v>
      </c>
      <c r="F35" s="50">
        <f>B35+F34</f>
        <v>19</v>
      </c>
      <c r="G35" s="50">
        <f>C35+G34</f>
        <v>7</v>
      </c>
      <c r="H35" s="51">
        <f>D35</f>
        <v>15</v>
      </c>
      <c r="I35" s="46" t="e">
        <f>DATE(L32,K32,J32)</f>
        <v>#NUM!</v>
      </c>
      <c r="J35" s="47">
        <f>J34</f>
        <v>12</v>
      </c>
      <c r="K35" s="47">
        <f>K34+N33</f>
        <v>5</v>
      </c>
      <c r="L35" s="48">
        <f>L34+O33</f>
        <v>2014</v>
      </c>
      <c r="M35" s="49" t="s">
        <v>1</v>
      </c>
      <c r="N35" s="50">
        <f>J35+N34</f>
        <v>12</v>
      </c>
      <c r="O35" s="50">
        <f>K35+O34</f>
        <v>5</v>
      </c>
      <c r="P35" s="51">
        <f>L35</f>
        <v>2014</v>
      </c>
      <c r="T35" s="3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4:48" ht="15.75" thickBot="1" thickTop="1">
      <c r="D36" s="23"/>
      <c r="E36" s="31"/>
      <c r="F36" s="23"/>
      <c r="G36" s="23"/>
      <c r="H36" s="23"/>
      <c r="I36" s="23"/>
      <c r="J36" s="31"/>
      <c r="K36" s="23"/>
      <c r="L36" s="31"/>
      <c r="M36" s="23"/>
      <c r="N36" s="23"/>
      <c r="O36" s="31"/>
      <c r="P36" s="23"/>
      <c r="Q36" s="31"/>
      <c r="R36" s="23"/>
      <c r="S36" s="23"/>
      <c r="T36" s="3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</row>
    <row r="37" spans="1:48" ht="15" thickTop="1">
      <c r="A37" s="33">
        <f ca="1">NOW()</f>
        <v>41771.07851481481</v>
      </c>
      <c r="B37" s="34"/>
      <c r="C37" s="34"/>
      <c r="D37" s="35"/>
      <c r="E37" s="36" t="e">
        <f>DATE(D40,C40,B40)</f>
        <v>#NUM!</v>
      </c>
      <c r="F37" s="37">
        <f>SIGN(B43)</f>
        <v>1</v>
      </c>
      <c r="G37" s="37">
        <f>SIGN(C43)</f>
        <v>1</v>
      </c>
      <c r="H37" s="38" t="e">
        <f>MOD(E38,E39)</f>
        <v>#NUM!</v>
      </c>
      <c r="I37" s="33">
        <f ca="1">NOW()</f>
        <v>41771.07851481481</v>
      </c>
      <c r="J37" s="34"/>
      <c r="K37" s="34"/>
      <c r="L37" s="35"/>
      <c r="M37" s="36" t="e">
        <f>DATE(L40,K40,J40)</f>
        <v>#NUM!</v>
      </c>
      <c r="N37" s="37">
        <f>SIGN(J43)</f>
        <v>1</v>
      </c>
      <c r="O37" s="37">
        <f>SIGN(K43)</f>
        <v>1</v>
      </c>
      <c r="P37" s="38" t="e">
        <f>MOD(M38,M39)</f>
        <v>#NUM!</v>
      </c>
      <c r="Q37" s="31"/>
      <c r="R37" s="23"/>
      <c r="S37" s="23"/>
      <c r="T37" s="3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15" thickBot="1">
      <c r="A38" s="39"/>
      <c r="B38" s="53">
        <f>DAY(A37)</f>
        <v>12</v>
      </c>
      <c r="C38" s="53">
        <f>MONTH(A37)</f>
        <v>5</v>
      </c>
      <c r="D38" s="54">
        <f>YEAR(A37)</f>
        <v>2014</v>
      </c>
      <c r="E38" s="18" t="e">
        <f>A42-E37</f>
        <v>#NUM!</v>
      </c>
      <c r="F38" s="5">
        <f>F37+0.5</f>
        <v>1.5</v>
      </c>
      <c r="G38" s="5">
        <f>G37+0.5</f>
        <v>1.5</v>
      </c>
      <c r="H38" s="40" t="e">
        <f>H37/E40</f>
        <v>#NUM!</v>
      </c>
      <c r="I38" s="39"/>
      <c r="J38" s="53">
        <f>DAY(I37)</f>
        <v>12</v>
      </c>
      <c r="K38" s="53">
        <f>MONTH(I37)</f>
        <v>5</v>
      </c>
      <c r="L38" s="54">
        <f>YEAR(I37)</f>
        <v>2014</v>
      </c>
      <c r="M38" s="18" t="e">
        <f>I42-M37</f>
        <v>#NUM!</v>
      </c>
      <c r="N38" s="5">
        <f>N37+0.5</f>
        <v>1.5</v>
      </c>
      <c r="O38" s="5">
        <f>O37+0.5</f>
        <v>1.5</v>
      </c>
      <c r="P38" s="40" t="e">
        <f>P37/M40</f>
        <v>#NUM!</v>
      </c>
      <c r="Q38" s="31"/>
      <c r="R38" s="23"/>
      <c r="S38" s="23"/>
      <c r="T38" s="3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</row>
    <row r="39" spans="1:48" ht="15" thickBot="1">
      <c r="A39" s="39"/>
      <c r="B39" s="5"/>
      <c r="C39" s="5"/>
      <c r="D39" s="6"/>
      <c r="E39" s="14">
        <v>354.367056</v>
      </c>
      <c r="F39" s="5">
        <f>SIGN(F38)</f>
        <v>1</v>
      </c>
      <c r="G39" s="5">
        <f>SIGN(G38)</f>
        <v>1</v>
      </c>
      <c r="H39" s="41" t="e">
        <f>E38/E39</f>
        <v>#NUM!</v>
      </c>
      <c r="I39" s="39"/>
      <c r="J39" s="5"/>
      <c r="K39" s="5"/>
      <c r="L39" s="6"/>
      <c r="M39" s="14">
        <v>354.367056</v>
      </c>
      <c r="N39" s="5">
        <f>SIGN(N38)</f>
        <v>1</v>
      </c>
      <c r="O39" s="5">
        <f>SIGN(O38)</f>
        <v>1</v>
      </c>
      <c r="P39" s="41" t="e">
        <f>M38/M39</f>
        <v>#NUM!</v>
      </c>
      <c r="Q39" s="32"/>
      <c r="R39" s="23"/>
      <c r="S39" s="23"/>
      <c r="T39" s="3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</row>
    <row r="40" spans="1:48" ht="14.25">
      <c r="A40" s="39" t="s">
        <v>0</v>
      </c>
      <c r="B40" s="52">
        <f>العمر!D40</f>
        <v>0</v>
      </c>
      <c r="C40" s="52">
        <f>العمر!E40</f>
        <v>0</v>
      </c>
      <c r="D40" s="52">
        <f>العمر!F40</f>
        <v>0</v>
      </c>
      <c r="E40" s="15">
        <v>29.530587999999998</v>
      </c>
      <c r="F40" s="5">
        <f>F39-1</f>
        <v>0</v>
      </c>
      <c r="G40" s="5">
        <f>G39-1</f>
        <v>0</v>
      </c>
      <c r="H40" s="42" t="e">
        <f>FLOOR(H39,1)</f>
        <v>#NUM!</v>
      </c>
      <c r="I40" s="39" t="s">
        <v>0</v>
      </c>
      <c r="J40" s="52">
        <f>العمر!L40</f>
        <v>0</v>
      </c>
      <c r="K40" s="52">
        <f>العمر!M40</f>
        <v>0</v>
      </c>
      <c r="L40" s="52">
        <f>العمر!N40</f>
        <v>0</v>
      </c>
      <c r="M40" s="15">
        <v>29.530587999999998</v>
      </c>
      <c r="N40" s="5">
        <f>N39-1</f>
        <v>0</v>
      </c>
      <c r="O40" s="5">
        <f>O39-1</f>
        <v>0</v>
      </c>
      <c r="P40" s="42" t="e">
        <f>FLOOR(P39,1)</f>
        <v>#NUM!</v>
      </c>
      <c r="Q40" s="31"/>
      <c r="R40" s="23"/>
      <c r="S40" s="23"/>
      <c r="T40" s="3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</row>
    <row r="41" spans="1:48" ht="15" thickBot="1">
      <c r="A41" s="39" t="s">
        <v>7</v>
      </c>
      <c r="B41" s="5"/>
      <c r="C41" s="5"/>
      <c r="D41" s="6"/>
      <c r="E41" s="15" t="e">
        <f>MOD(H37,E40)</f>
        <v>#NUM!</v>
      </c>
      <c r="F41" s="11">
        <f>SIGN(F40)</f>
        <v>0</v>
      </c>
      <c r="G41" s="11">
        <f>SIGN(G40)</f>
        <v>0</v>
      </c>
      <c r="H41" s="43" t="e">
        <f>FLOOR(H38,1)</f>
        <v>#NUM!</v>
      </c>
      <c r="I41" s="39" t="s">
        <v>7</v>
      </c>
      <c r="J41" s="5"/>
      <c r="K41" s="5"/>
      <c r="L41" s="6"/>
      <c r="M41" s="15" t="e">
        <f>MOD(P37,M40)</f>
        <v>#NUM!</v>
      </c>
      <c r="N41" s="11">
        <f>SIGN(N40)</f>
        <v>0</v>
      </c>
      <c r="O41" s="11">
        <f>SIGN(O40)</f>
        <v>0</v>
      </c>
      <c r="P41" s="43" t="e">
        <f>FLOOR(P38,1)</f>
        <v>#NUM!</v>
      </c>
      <c r="Q41" s="31"/>
      <c r="R41" s="23"/>
      <c r="S41" s="23"/>
      <c r="T41" s="3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</row>
    <row r="42" spans="1:48" ht="15" thickBot="1">
      <c r="A42" s="44">
        <f>DATE(D38,C38,B38)</f>
        <v>41771</v>
      </c>
      <c r="B42" s="5">
        <f>B38-B40</f>
        <v>12</v>
      </c>
      <c r="C42" s="5">
        <f>C38-C40</f>
        <v>5</v>
      </c>
      <c r="D42" s="6">
        <f>D38-D40</f>
        <v>2014</v>
      </c>
      <c r="E42" s="16" t="e">
        <f>E38/E40</f>
        <v>#NUM!</v>
      </c>
      <c r="F42" s="5">
        <f>-30*F41</f>
        <v>0</v>
      </c>
      <c r="G42" s="5">
        <f>-12*G41</f>
        <v>0</v>
      </c>
      <c r="H42" s="43" t="e">
        <f>FLOOR(E41,1)</f>
        <v>#NUM!</v>
      </c>
      <c r="I42" s="44">
        <f>DATE(L38,K38,J38)</f>
        <v>41771</v>
      </c>
      <c r="J42" s="5">
        <f>J38-J40</f>
        <v>12</v>
      </c>
      <c r="K42" s="5">
        <f>K38-K40</f>
        <v>5</v>
      </c>
      <c r="L42" s="6">
        <f>L38-L40</f>
        <v>2014</v>
      </c>
      <c r="M42" s="16" t="e">
        <f>M38/M40</f>
        <v>#NUM!</v>
      </c>
      <c r="N42" s="5">
        <f>-30*N41</f>
        <v>0</v>
      </c>
      <c r="O42" s="5">
        <f>-12*O41</f>
        <v>0</v>
      </c>
      <c r="P42" s="43" t="e">
        <f>FLOOR(M41,1)</f>
        <v>#NUM!</v>
      </c>
      <c r="Q42" s="31"/>
      <c r="R42" s="23"/>
      <c r="S42" s="23"/>
      <c r="T42" s="3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</row>
    <row r="43" spans="1:48" ht="15" thickBot="1">
      <c r="A43" s="46" t="e">
        <f>DATE(D40,C40,B40)</f>
        <v>#NUM!</v>
      </c>
      <c r="B43" s="47">
        <f>B42</f>
        <v>12</v>
      </c>
      <c r="C43" s="47">
        <f>C42+F41</f>
        <v>5</v>
      </c>
      <c r="D43" s="48">
        <f>D42+G41</f>
        <v>2014</v>
      </c>
      <c r="E43" s="49" t="s">
        <v>1</v>
      </c>
      <c r="F43" s="50">
        <f>B43+F42</f>
        <v>12</v>
      </c>
      <c r="G43" s="50">
        <f>C43+G42</f>
        <v>5</v>
      </c>
      <c r="H43" s="51">
        <f>D43</f>
        <v>2014</v>
      </c>
      <c r="I43" s="46" t="e">
        <f>DATE(L40,K40,J40)</f>
        <v>#NUM!</v>
      </c>
      <c r="J43" s="47">
        <f>J42</f>
        <v>12</v>
      </c>
      <c r="K43" s="47">
        <f>K42+N41</f>
        <v>5</v>
      </c>
      <c r="L43" s="48">
        <f>L42+O41</f>
        <v>2014</v>
      </c>
      <c r="M43" s="49" t="s">
        <v>1</v>
      </c>
      <c r="N43" s="50">
        <f>J43+N42</f>
        <v>12</v>
      </c>
      <c r="O43" s="50">
        <f>K43+O42</f>
        <v>5</v>
      </c>
      <c r="P43" s="51">
        <f>L43</f>
        <v>2014</v>
      </c>
      <c r="Q43" s="31"/>
      <c r="R43" s="23"/>
      <c r="S43" s="23"/>
      <c r="T43" s="31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</row>
    <row r="44" spans="1:48" ht="15.75" thickBot="1" thickTop="1">
      <c r="A44" s="32"/>
      <c r="B44" s="23"/>
      <c r="C44" s="23"/>
      <c r="D44" s="31"/>
      <c r="E44" s="31"/>
      <c r="F44" s="31"/>
      <c r="G44" s="31"/>
      <c r="H44" s="31"/>
      <c r="I44" s="32"/>
      <c r="J44" s="23"/>
      <c r="K44" s="23"/>
      <c r="L44" s="31"/>
      <c r="M44" s="31"/>
      <c r="N44" s="31"/>
      <c r="O44" s="31"/>
      <c r="P44" s="31"/>
      <c r="Q44" s="31"/>
      <c r="R44" s="23"/>
      <c r="S44" s="23"/>
      <c r="T44" s="31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</row>
    <row r="45" spans="1:48" ht="15" thickTop="1">
      <c r="A45" s="33">
        <f ca="1">NOW()</f>
        <v>41771.07851481481</v>
      </c>
      <c r="B45" s="34"/>
      <c r="C45" s="34"/>
      <c r="D45" s="35"/>
      <c r="E45" s="36" t="e">
        <f>DATE(D48,C48,B48)</f>
        <v>#NUM!</v>
      </c>
      <c r="F45" s="37">
        <f>SIGN(B51)</f>
        <v>1</v>
      </c>
      <c r="G45" s="37">
        <f>SIGN(C51)</f>
        <v>1</v>
      </c>
      <c r="H45" s="38" t="e">
        <f>MOD(E46,E47)</f>
        <v>#NUM!</v>
      </c>
      <c r="I45" s="33">
        <f ca="1">NOW()</f>
        <v>41771.07851481481</v>
      </c>
      <c r="J45" s="34"/>
      <c r="K45" s="34"/>
      <c r="L45" s="35"/>
      <c r="M45" s="36" t="e">
        <f>DATE(L48,K48,J48)</f>
        <v>#NUM!</v>
      </c>
      <c r="N45" s="37">
        <f>SIGN(J51)</f>
        <v>1</v>
      </c>
      <c r="O45" s="37">
        <f>SIGN(K51)</f>
        <v>1</v>
      </c>
      <c r="P45" s="38" t="e">
        <f>MOD(M46,M47)</f>
        <v>#NUM!</v>
      </c>
      <c r="Q45" s="31"/>
      <c r="R45" s="23"/>
      <c r="S45" s="23"/>
      <c r="T45" s="31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ht="15" thickBot="1">
      <c r="A46" s="39"/>
      <c r="B46" s="53">
        <f>DAY(A45)</f>
        <v>12</v>
      </c>
      <c r="C46" s="53">
        <f>MONTH(A45)</f>
        <v>5</v>
      </c>
      <c r="D46" s="54">
        <f>YEAR(A45)</f>
        <v>2014</v>
      </c>
      <c r="E46" s="18" t="e">
        <f>A50-E45</f>
        <v>#NUM!</v>
      </c>
      <c r="F46" s="5">
        <f>F45+0.5</f>
        <v>1.5</v>
      </c>
      <c r="G46" s="5">
        <f>G45+0.5</f>
        <v>1.5</v>
      </c>
      <c r="H46" s="40" t="e">
        <f>H45/E48</f>
        <v>#NUM!</v>
      </c>
      <c r="I46" s="39"/>
      <c r="J46" s="53">
        <f>DAY(I45)</f>
        <v>12</v>
      </c>
      <c r="K46" s="53">
        <f>MONTH(I45)</f>
        <v>5</v>
      </c>
      <c r="L46" s="54">
        <f>YEAR(I45)</f>
        <v>2014</v>
      </c>
      <c r="M46" s="18" t="e">
        <f>I50-M45</f>
        <v>#NUM!</v>
      </c>
      <c r="N46" s="5">
        <f>N45+0.5</f>
        <v>1.5</v>
      </c>
      <c r="O46" s="5">
        <f>O45+0.5</f>
        <v>1.5</v>
      </c>
      <c r="P46" s="40" t="e">
        <f>P45/M48</f>
        <v>#NUM!</v>
      </c>
      <c r="Q46" s="31"/>
      <c r="R46" s="31"/>
      <c r="S46" s="31"/>
      <c r="T46" s="31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</row>
    <row r="47" spans="1:48" ht="15" thickBot="1">
      <c r="A47" s="39"/>
      <c r="B47" s="5"/>
      <c r="C47" s="5"/>
      <c r="D47" s="6"/>
      <c r="E47" s="14">
        <v>354.367056</v>
      </c>
      <c r="F47" s="5">
        <f>SIGN(F46)</f>
        <v>1</v>
      </c>
      <c r="G47" s="5">
        <f>SIGN(G46)</f>
        <v>1</v>
      </c>
      <c r="H47" s="41" t="e">
        <f>E46/E47</f>
        <v>#NUM!</v>
      </c>
      <c r="I47" s="39"/>
      <c r="J47" s="5"/>
      <c r="K47" s="5"/>
      <c r="L47" s="6"/>
      <c r="M47" s="14">
        <v>354.367056</v>
      </c>
      <c r="N47" s="5">
        <f>SIGN(N46)</f>
        <v>1</v>
      </c>
      <c r="O47" s="5">
        <f>SIGN(O46)</f>
        <v>1</v>
      </c>
      <c r="P47" s="41" t="e">
        <f>M46/M47</f>
        <v>#NUM!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4.25">
      <c r="A48" s="39" t="s">
        <v>0</v>
      </c>
      <c r="B48" s="52">
        <f>العمر!D48</f>
        <v>0</v>
      </c>
      <c r="C48" s="52">
        <f>العمر!E48</f>
        <v>0</v>
      </c>
      <c r="D48" s="52">
        <f>العمر!F48</f>
        <v>0</v>
      </c>
      <c r="E48" s="15">
        <v>29.530587999999998</v>
      </c>
      <c r="F48" s="5">
        <f>F47-1</f>
        <v>0</v>
      </c>
      <c r="G48" s="5">
        <f>G47-1</f>
        <v>0</v>
      </c>
      <c r="H48" s="42" t="e">
        <f>FLOOR(H47,1)</f>
        <v>#NUM!</v>
      </c>
      <c r="I48" s="39" t="s">
        <v>0</v>
      </c>
      <c r="J48" s="52">
        <f>العمر!L48</f>
        <v>0</v>
      </c>
      <c r="K48" s="52">
        <f>العمر!M48</f>
        <v>0</v>
      </c>
      <c r="L48" s="52">
        <f>العمر!N48</f>
        <v>0</v>
      </c>
      <c r="M48" s="15">
        <v>29.530587999999998</v>
      </c>
      <c r="N48" s="5">
        <f>N47-1</f>
        <v>0</v>
      </c>
      <c r="O48" s="5">
        <f>O47-1</f>
        <v>0</v>
      </c>
      <c r="P48" s="42" t="e">
        <f>FLOOR(P47,1)</f>
        <v>#NUM!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</row>
    <row r="49" spans="1:48" ht="15" thickBot="1">
      <c r="A49" s="39" t="s">
        <v>7</v>
      </c>
      <c r="B49" s="5"/>
      <c r="C49" s="5"/>
      <c r="D49" s="6"/>
      <c r="E49" s="15" t="e">
        <f>MOD(H45,E48)</f>
        <v>#NUM!</v>
      </c>
      <c r="F49" s="11">
        <f>SIGN(F48)</f>
        <v>0</v>
      </c>
      <c r="G49" s="11">
        <f>SIGN(G48)</f>
        <v>0</v>
      </c>
      <c r="H49" s="43" t="e">
        <f>FLOOR(H46,1)</f>
        <v>#NUM!</v>
      </c>
      <c r="I49" s="39" t="s">
        <v>7</v>
      </c>
      <c r="J49" s="5"/>
      <c r="K49" s="5"/>
      <c r="L49" s="6"/>
      <c r="M49" s="15" t="e">
        <f>MOD(P45,M48)</f>
        <v>#NUM!</v>
      </c>
      <c r="N49" s="11">
        <f>SIGN(N48)</f>
        <v>0</v>
      </c>
      <c r="O49" s="11">
        <f>SIGN(O48)</f>
        <v>0</v>
      </c>
      <c r="P49" s="43" t="e">
        <f>FLOOR(P46,1)</f>
        <v>#NUM!</v>
      </c>
      <c r="Q49" s="30"/>
      <c r="R49" s="31"/>
      <c r="S49" s="31"/>
      <c r="T49" s="31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  <row r="50" spans="1:48" ht="15" thickBot="1">
      <c r="A50" s="44">
        <f>DATE(D46,C46,B46)</f>
        <v>41771</v>
      </c>
      <c r="B50" s="5">
        <f>B46-B48</f>
        <v>12</v>
      </c>
      <c r="C50" s="5">
        <f>C46-C48</f>
        <v>5</v>
      </c>
      <c r="D50" s="6">
        <f>D46-D48</f>
        <v>2014</v>
      </c>
      <c r="E50" s="16" t="e">
        <f>E46/E48</f>
        <v>#NUM!</v>
      </c>
      <c r="F50" s="5">
        <f>-30*F49</f>
        <v>0</v>
      </c>
      <c r="G50" s="5">
        <f>-12*G49</f>
        <v>0</v>
      </c>
      <c r="H50" s="43" t="e">
        <f>FLOOR(E49,1)</f>
        <v>#NUM!</v>
      </c>
      <c r="I50" s="44">
        <f>DATE(L46,K46,J46)</f>
        <v>41771</v>
      </c>
      <c r="J50" s="5">
        <f>J46-J48</f>
        <v>12</v>
      </c>
      <c r="K50" s="5">
        <f>K46-K48</f>
        <v>5</v>
      </c>
      <c r="L50" s="6">
        <f>L46-L48</f>
        <v>2014</v>
      </c>
      <c r="M50" s="16" t="e">
        <f>M46/M48</f>
        <v>#NUM!</v>
      </c>
      <c r="N50" s="5">
        <f>-30*N49</f>
        <v>0</v>
      </c>
      <c r="O50" s="5">
        <f>-12*O49</f>
        <v>0</v>
      </c>
      <c r="P50" s="43" t="e">
        <f>FLOOR(M49,1)</f>
        <v>#NUM!</v>
      </c>
      <c r="Q50" s="31"/>
      <c r="R50" s="23"/>
      <c r="S50" s="23"/>
      <c r="T50" s="31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</row>
    <row r="51" spans="1:48" ht="15" thickBot="1">
      <c r="A51" s="46" t="e">
        <f>DATE(D48,C48,B48)</f>
        <v>#NUM!</v>
      </c>
      <c r="B51" s="47">
        <f>B50</f>
        <v>12</v>
      </c>
      <c r="C51" s="47">
        <f>C50+F49</f>
        <v>5</v>
      </c>
      <c r="D51" s="48">
        <f>D50+G49</f>
        <v>2014</v>
      </c>
      <c r="E51" s="49" t="s">
        <v>1</v>
      </c>
      <c r="F51" s="50">
        <f>B51+F50</f>
        <v>12</v>
      </c>
      <c r="G51" s="50">
        <f>C51+G50</f>
        <v>5</v>
      </c>
      <c r="H51" s="51">
        <f>D51</f>
        <v>2014</v>
      </c>
      <c r="I51" s="46" t="e">
        <f>DATE(L48,K48,J48)</f>
        <v>#NUM!</v>
      </c>
      <c r="J51" s="47">
        <f>J50</f>
        <v>12</v>
      </c>
      <c r="K51" s="47">
        <f>K50+N49</f>
        <v>5</v>
      </c>
      <c r="L51" s="48">
        <f>L50+O49</f>
        <v>2014</v>
      </c>
      <c r="M51" s="49" t="s">
        <v>1</v>
      </c>
      <c r="N51" s="50">
        <f>J51+N50</f>
        <v>12</v>
      </c>
      <c r="O51" s="50">
        <f>K51+O50</f>
        <v>5</v>
      </c>
      <c r="P51" s="51">
        <f>L51</f>
        <v>2014</v>
      </c>
      <c r="Q51" s="31"/>
      <c r="R51" s="23"/>
      <c r="S51" s="23"/>
      <c r="T51" s="31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</row>
    <row r="52" spans="1:48" ht="15.75" thickBot="1" thickTop="1">
      <c r="A52" s="32"/>
      <c r="B52" s="23"/>
      <c r="C52" s="23"/>
      <c r="D52" s="31"/>
      <c r="E52" s="31"/>
      <c r="F52" s="23"/>
      <c r="G52" s="23"/>
      <c r="H52" s="31"/>
      <c r="I52" s="32"/>
      <c r="J52" s="23"/>
      <c r="K52" s="23"/>
      <c r="L52" s="31"/>
      <c r="M52" s="31"/>
      <c r="N52" s="23"/>
      <c r="O52" s="23"/>
      <c r="P52" s="31"/>
      <c r="Q52" s="31"/>
      <c r="R52" s="23"/>
      <c r="S52" s="23"/>
      <c r="T52" s="31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</row>
    <row r="53" spans="1:48" ht="15" thickTop="1">
      <c r="A53" s="33">
        <f ca="1">NOW()</f>
        <v>41771.07851481481</v>
      </c>
      <c r="B53" s="34"/>
      <c r="C53" s="34"/>
      <c r="D53" s="35"/>
      <c r="E53" s="36" t="e">
        <f>DATE(D56,C56,B56)</f>
        <v>#NUM!</v>
      </c>
      <c r="F53" s="37">
        <f>SIGN(B59)</f>
        <v>1</v>
      </c>
      <c r="G53" s="37">
        <f>SIGN(C59)</f>
        <v>1</v>
      </c>
      <c r="H53" s="38" t="e">
        <f>MOD(E54,E55)</f>
        <v>#NUM!</v>
      </c>
      <c r="I53" s="33">
        <f ca="1">NOW()</f>
        <v>41771.07851481481</v>
      </c>
      <c r="J53" s="34"/>
      <c r="K53" s="34"/>
      <c r="L53" s="35"/>
      <c r="M53" s="36" t="e">
        <f>DATE(L56,K56,J56)</f>
        <v>#NUM!</v>
      </c>
      <c r="N53" s="37">
        <f>SIGN(J59)</f>
        <v>1</v>
      </c>
      <c r="O53" s="37">
        <f>SIGN(K59)</f>
        <v>1</v>
      </c>
      <c r="P53" s="38" t="e">
        <f>MOD(M54,M55)</f>
        <v>#NUM!</v>
      </c>
      <c r="Q53" s="31"/>
      <c r="R53" s="23"/>
      <c r="S53" s="23"/>
      <c r="T53" s="31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15" thickBot="1">
      <c r="A54" s="39"/>
      <c r="B54" s="53">
        <f>DAY(A53)</f>
        <v>12</v>
      </c>
      <c r="C54" s="53">
        <f>MONTH(A53)</f>
        <v>5</v>
      </c>
      <c r="D54" s="54">
        <f>YEAR(A53)</f>
        <v>2014</v>
      </c>
      <c r="E54" s="18" t="e">
        <f>A58-E53</f>
        <v>#NUM!</v>
      </c>
      <c r="F54" s="5">
        <f>F53+0.5</f>
        <v>1.5</v>
      </c>
      <c r="G54" s="5">
        <f>G53+0.5</f>
        <v>1.5</v>
      </c>
      <c r="H54" s="40" t="e">
        <f>H53/E56</f>
        <v>#NUM!</v>
      </c>
      <c r="I54" s="39"/>
      <c r="J54" s="53">
        <f>DAY(I53)</f>
        <v>12</v>
      </c>
      <c r="K54" s="53">
        <f>MONTH(I53)</f>
        <v>5</v>
      </c>
      <c r="L54" s="54">
        <f>YEAR(I53)</f>
        <v>2014</v>
      </c>
      <c r="M54" s="18" t="e">
        <f>I58-M53</f>
        <v>#NUM!</v>
      </c>
      <c r="N54" s="5">
        <f>N53+0.5</f>
        <v>1.5</v>
      </c>
      <c r="O54" s="5">
        <f>O53+0.5</f>
        <v>1.5</v>
      </c>
      <c r="P54" s="40" t="e">
        <f>P53/M56</f>
        <v>#NUM!</v>
      </c>
      <c r="Q54" s="31"/>
      <c r="R54" s="23"/>
      <c r="S54" s="23"/>
      <c r="T54" s="31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48" ht="15" thickBot="1">
      <c r="A55" s="39"/>
      <c r="B55" s="5"/>
      <c r="C55" s="5"/>
      <c r="D55" s="6"/>
      <c r="E55" s="14">
        <v>354.367056</v>
      </c>
      <c r="F55" s="5">
        <f>SIGN(F54)</f>
        <v>1</v>
      </c>
      <c r="G55" s="5">
        <f>SIGN(G54)</f>
        <v>1</v>
      </c>
      <c r="H55" s="41" t="e">
        <f>E54/E55</f>
        <v>#NUM!</v>
      </c>
      <c r="I55" s="39"/>
      <c r="J55" s="5"/>
      <c r="K55" s="5"/>
      <c r="L55" s="6"/>
      <c r="M55" s="14">
        <v>354.367056</v>
      </c>
      <c r="N55" s="5">
        <f>SIGN(N54)</f>
        <v>1</v>
      </c>
      <c r="O55" s="5">
        <f>SIGN(O54)</f>
        <v>1</v>
      </c>
      <c r="P55" s="41" t="e">
        <f>M54/M55</f>
        <v>#NUM!</v>
      </c>
      <c r="Q55" s="32"/>
      <c r="R55" s="23"/>
      <c r="S55" s="23"/>
      <c r="T55" s="31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14.25">
      <c r="A56" s="39" t="s">
        <v>0</v>
      </c>
      <c r="B56" s="52">
        <f>العمر!D56</f>
        <v>0</v>
      </c>
      <c r="C56" s="52">
        <f>العمر!E56</f>
        <v>0</v>
      </c>
      <c r="D56" s="52">
        <f>العمر!F56</f>
        <v>0</v>
      </c>
      <c r="E56" s="15">
        <v>29.530587999999998</v>
      </c>
      <c r="F56" s="5">
        <f>F55-1</f>
        <v>0</v>
      </c>
      <c r="G56" s="5">
        <f>G55-1</f>
        <v>0</v>
      </c>
      <c r="H56" s="42" t="e">
        <f>FLOOR(H55,1)</f>
        <v>#NUM!</v>
      </c>
      <c r="I56" s="39" t="s">
        <v>0</v>
      </c>
      <c r="J56" s="52">
        <f>العمر!L56</f>
        <v>0</v>
      </c>
      <c r="K56" s="52">
        <f>العمر!M56</f>
        <v>0</v>
      </c>
      <c r="L56" s="52">
        <f>العمر!N56</f>
        <v>0</v>
      </c>
      <c r="M56" s="15">
        <v>29.530587999999998</v>
      </c>
      <c r="N56" s="5">
        <f>N55-1</f>
        <v>0</v>
      </c>
      <c r="O56" s="5">
        <f>O55-1</f>
        <v>0</v>
      </c>
      <c r="P56" s="42" t="e">
        <f>FLOOR(P55,1)</f>
        <v>#NUM!</v>
      </c>
      <c r="Q56" s="31"/>
      <c r="R56" s="23"/>
      <c r="S56" s="23"/>
      <c r="T56" s="31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</row>
    <row r="57" spans="1:48" ht="15" thickBot="1">
      <c r="A57" s="39" t="s">
        <v>7</v>
      </c>
      <c r="B57" s="5"/>
      <c r="C57" s="5"/>
      <c r="D57" s="6"/>
      <c r="E57" s="15" t="e">
        <f>MOD(H53,E56)</f>
        <v>#NUM!</v>
      </c>
      <c r="F57" s="11">
        <f>SIGN(F56)</f>
        <v>0</v>
      </c>
      <c r="G57" s="11">
        <f>SIGN(G56)</f>
        <v>0</v>
      </c>
      <c r="H57" s="43" t="e">
        <f>FLOOR(H54,1)</f>
        <v>#NUM!</v>
      </c>
      <c r="I57" s="39" t="s">
        <v>7</v>
      </c>
      <c r="J57" s="5"/>
      <c r="K57" s="5"/>
      <c r="L57" s="6"/>
      <c r="M57" s="15" t="e">
        <f>MOD(P53,M56)</f>
        <v>#NUM!</v>
      </c>
      <c r="N57" s="11">
        <f>SIGN(N56)</f>
        <v>0</v>
      </c>
      <c r="O57" s="11">
        <f>SIGN(O56)</f>
        <v>0</v>
      </c>
      <c r="P57" s="43" t="e">
        <f>FLOOR(P54,1)</f>
        <v>#NUM!</v>
      </c>
      <c r="Q57" s="31"/>
      <c r="R57" s="23"/>
      <c r="S57" s="23"/>
      <c r="T57" s="31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ht="15" thickBot="1">
      <c r="A58" s="44">
        <f>DATE(D54,C54,B54)</f>
        <v>41771</v>
      </c>
      <c r="B58" s="5">
        <f>B54-B56</f>
        <v>12</v>
      </c>
      <c r="C58" s="5">
        <f>C54-C56</f>
        <v>5</v>
      </c>
      <c r="D58" s="6">
        <f>D54-D56</f>
        <v>2014</v>
      </c>
      <c r="E58" s="16" t="e">
        <f>E54/E56</f>
        <v>#NUM!</v>
      </c>
      <c r="F58" s="5">
        <f>-30*F57</f>
        <v>0</v>
      </c>
      <c r="G58" s="5">
        <f>-12*G57</f>
        <v>0</v>
      </c>
      <c r="H58" s="43" t="e">
        <f>FLOOR(E57,1)</f>
        <v>#NUM!</v>
      </c>
      <c r="I58" s="44">
        <f>DATE(L54,K54,J54)</f>
        <v>41771</v>
      </c>
      <c r="J58" s="5">
        <f>J54-J56</f>
        <v>12</v>
      </c>
      <c r="K58" s="5">
        <f>K54-K56</f>
        <v>5</v>
      </c>
      <c r="L58" s="6">
        <f>L54-L56</f>
        <v>2014</v>
      </c>
      <c r="M58" s="16" t="e">
        <f>M54/M56</f>
        <v>#NUM!</v>
      </c>
      <c r="N58" s="5">
        <f>-30*N57</f>
        <v>0</v>
      </c>
      <c r="O58" s="5">
        <f>-12*O57</f>
        <v>0</v>
      </c>
      <c r="P58" s="43" t="e">
        <f>FLOOR(M57,1)</f>
        <v>#NUM!</v>
      </c>
      <c r="Q58" s="31"/>
      <c r="R58" s="23"/>
      <c r="S58" s="23"/>
      <c r="T58" s="31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</row>
    <row r="59" spans="1:48" ht="15" thickBot="1">
      <c r="A59" s="46" t="e">
        <f>DATE(D56,C56,B56)</f>
        <v>#NUM!</v>
      </c>
      <c r="B59" s="47">
        <f>B58</f>
        <v>12</v>
      </c>
      <c r="C59" s="47">
        <f>C58+F57</f>
        <v>5</v>
      </c>
      <c r="D59" s="48">
        <f>D58+G57</f>
        <v>2014</v>
      </c>
      <c r="E59" s="49" t="s">
        <v>1</v>
      </c>
      <c r="F59" s="50">
        <f>B59+F58</f>
        <v>12</v>
      </c>
      <c r="G59" s="50">
        <f>C59+G58</f>
        <v>5</v>
      </c>
      <c r="H59" s="51">
        <f>D59</f>
        <v>2014</v>
      </c>
      <c r="I59" s="46" t="e">
        <f>DATE(L56,K56,J56)</f>
        <v>#NUM!</v>
      </c>
      <c r="J59" s="47">
        <f>J58</f>
        <v>12</v>
      </c>
      <c r="K59" s="47">
        <f>K58+N57</f>
        <v>5</v>
      </c>
      <c r="L59" s="48">
        <f>L58+O57</f>
        <v>2014</v>
      </c>
      <c r="M59" s="49" t="s">
        <v>1</v>
      </c>
      <c r="N59" s="50">
        <f>J59+N58</f>
        <v>12</v>
      </c>
      <c r="O59" s="50">
        <f>K59+O58</f>
        <v>5</v>
      </c>
      <c r="P59" s="51">
        <f>L59</f>
        <v>2014</v>
      </c>
      <c r="Q59" s="31"/>
      <c r="R59" s="23"/>
      <c r="S59" s="23"/>
      <c r="T59" s="31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</row>
    <row r="60" spans="1:48" ht="15.75" thickBot="1" thickTop="1">
      <c r="A60" s="31"/>
      <c r="B60" s="23"/>
      <c r="C60" s="23"/>
      <c r="D60" s="31"/>
      <c r="E60" s="31"/>
      <c r="F60" s="23"/>
      <c r="G60" s="23"/>
      <c r="H60" s="31"/>
      <c r="I60" s="31"/>
      <c r="J60" s="23"/>
      <c r="K60" s="23"/>
      <c r="L60" s="31"/>
      <c r="M60" s="31"/>
      <c r="N60" s="23"/>
      <c r="O60" s="23"/>
      <c r="P60" s="31"/>
      <c r="Q60" s="31"/>
      <c r="R60" s="23"/>
      <c r="S60" s="23"/>
      <c r="T60" s="31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</row>
    <row r="61" spans="1:48" ht="15" thickTop="1">
      <c r="A61" s="33">
        <f ca="1">NOW()</f>
        <v>41771.07851481481</v>
      </c>
      <c r="B61" s="34"/>
      <c r="C61" s="34"/>
      <c r="D61" s="35"/>
      <c r="E61" s="36" t="e">
        <f>DATE(D64,C64,B64)</f>
        <v>#NUM!</v>
      </c>
      <c r="F61" s="37">
        <f>SIGN(B67)</f>
        <v>1</v>
      </c>
      <c r="G61" s="37">
        <f>SIGN(C67)</f>
        <v>1</v>
      </c>
      <c r="H61" s="38" t="e">
        <f>MOD(E62,E63)</f>
        <v>#NUM!</v>
      </c>
      <c r="I61" s="33">
        <f ca="1">NOW()</f>
        <v>41771.07851481481</v>
      </c>
      <c r="J61" s="34"/>
      <c r="K61" s="34"/>
      <c r="L61" s="35"/>
      <c r="M61" s="36" t="e">
        <f>DATE(L64,K64,J64)</f>
        <v>#NUM!</v>
      </c>
      <c r="N61" s="37">
        <f>SIGN(J67)</f>
        <v>1</v>
      </c>
      <c r="O61" s="37">
        <f>SIGN(K67)</f>
        <v>1</v>
      </c>
      <c r="P61" s="38" t="e">
        <f>MOD(M62,M63)</f>
        <v>#NUM!</v>
      </c>
      <c r="Q61" s="31"/>
      <c r="R61" s="23"/>
      <c r="S61" s="23"/>
      <c r="T61" s="31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</row>
    <row r="62" spans="1:48" ht="15" thickBot="1">
      <c r="A62" s="39"/>
      <c r="B62" s="53">
        <f>DAY(A61)</f>
        <v>12</v>
      </c>
      <c r="C62" s="53">
        <f>MONTH(A61)</f>
        <v>5</v>
      </c>
      <c r="D62" s="54">
        <f>YEAR(A61)</f>
        <v>2014</v>
      </c>
      <c r="E62" s="18" t="e">
        <f>A66-E61</f>
        <v>#NUM!</v>
      </c>
      <c r="F62" s="5">
        <f>F61+0.5</f>
        <v>1.5</v>
      </c>
      <c r="G62" s="5">
        <f>G61+0.5</f>
        <v>1.5</v>
      </c>
      <c r="H62" s="40" t="e">
        <f>H61/E64</f>
        <v>#NUM!</v>
      </c>
      <c r="I62" s="39"/>
      <c r="J62" s="53">
        <f>DAY(I61)</f>
        <v>12</v>
      </c>
      <c r="K62" s="53">
        <f>MONTH(I61)</f>
        <v>5</v>
      </c>
      <c r="L62" s="54">
        <f>YEAR(I61)</f>
        <v>2014</v>
      </c>
      <c r="M62" s="18" t="e">
        <f>I66-M61</f>
        <v>#NUM!</v>
      </c>
      <c r="N62" s="5">
        <f>N61+0.5</f>
        <v>1.5</v>
      </c>
      <c r="O62" s="5">
        <f>O61+0.5</f>
        <v>1.5</v>
      </c>
      <c r="P62" s="40" t="e">
        <f>P61/M64</f>
        <v>#NUM!</v>
      </c>
      <c r="Q62" s="31"/>
      <c r="R62" s="31"/>
      <c r="S62" s="31"/>
      <c r="T62" s="31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</row>
    <row r="63" spans="1:48" ht="15" thickBot="1">
      <c r="A63" s="39"/>
      <c r="B63" s="5"/>
      <c r="C63" s="5"/>
      <c r="D63" s="6"/>
      <c r="E63" s="14">
        <v>354.367056</v>
      </c>
      <c r="F63" s="5">
        <f>SIGN(F62)</f>
        <v>1</v>
      </c>
      <c r="G63" s="5">
        <f>SIGN(G62)</f>
        <v>1</v>
      </c>
      <c r="H63" s="41" t="e">
        <f>E62/E63</f>
        <v>#NUM!</v>
      </c>
      <c r="I63" s="39"/>
      <c r="J63" s="5"/>
      <c r="K63" s="5"/>
      <c r="L63" s="6"/>
      <c r="M63" s="14">
        <v>354.367056</v>
      </c>
      <c r="N63" s="5">
        <f>SIGN(N62)</f>
        <v>1</v>
      </c>
      <c r="O63" s="5">
        <f>SIGN(O62)</f>
        <v>1</v>
      </c>
      <c r="P63" s="41" t="e">
        <f>M62/M63</f>
        <v>#NUM!</v>
      </c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</row>
    <row r="64" spans="1:48" ht="14.25">
      <c r="A64" s="39" t="s">
        <v>0</v>
      </c>
      <c r="B64" s="52">
        <f>العمر!D64</f>
        <v>0</v>
      </c>
      <c r="C64" s="52">
        <f>العمر!E64</f>
        <v>0</v>
      </c>
      <c r="D64" s="52">
        <f>العمر!F64</f>
        <v>0</v>
      </c>
      <c r="E64" s="15">
        <v>29.530587999999998</v>
      </c>
      <c r="F64" s="5">
        <f>F63-1</f>
        <v>0</v>
      </c>
      <c r="G64" s="5">
        <f>G63-1</f>
        <v>0</v>
      </c>
      <c r="H64" s="42" t="e">
        <f>FLOOR(H63,1)</f>
        <v>#NUM!</v>
      </c>
      <c r="I64" s="39" t="s">
        <v>0</v>
      </c>
      <c r="J64" s="52">
        <f>العمر!L64</f>
        <v>0</v>
      </c>
      <c r="K64" s="52">
        <f>العمر!M64</f>
        <v>0</v>
      </c>
      <c r="L64" s="52">
        <f>العمر!N64</f>
        <v>0</v>
      </c>
      <c r="M64" s="15">
        <v>29.530587999999998</v>
      </c>
      <c r="N64" s="5">
        <f>N63-1</f>
        <v>0</v>
      </c>
      <c r="O64" s="5">
        <f>O63-1</f>
        <v>0</v>
      </c>
      <c r="P64" s="42" t="e">
        <f>FLOOR(P63,1)</f>
        <v>#NUM!</v>
      </c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</row>
    <row r="65" spans="1:48" ht="15" thickBot="1">
      <c r="A65" s="39" t="s">
        <v>7</v>
      </c>
      <c r="B65" s="5"/>
      <c r="C65" s="5"/>
      <c r="D65" s="6"/>
      <c r="E65" s="15" t="e">
        <f>MOD(H61,E64)</f>
        <v>#NUM!</v>
      </c>
      <c r="F65" s="11">
        <f>SIGN(F64)</f>
        <v>0</v>
      </c>
      <c r="G65" s="11">
        <f>SIGN(G64)</f>
        <v>0</v>
      </c>
      <c r="H65" s="43" t="e">
        <f>FLOOR(H62,1)</f>
        <v>#NUM!</v>
      </c>
      <c r="I65" s="39" t="s">
        <v>7</v>
      </c>
      <c r="J65" s="5"/>
      <c r="K65" s="5"/>
      <c r="L65" s="6"/>
      <c r="M65" s="15" t="e">
        <f>MOD(P61,M64)</f>
        <v>#NUM!</v>
      </c>
      <c r="N65" s="11">
        <f>SIGN(N64)</f>
        <v>0</v>
      </c>
      <c r="O65" s="11">
        <f>SIGN(O64)</f>
        <v>0</v>
      </c>
      <c r="P65" s="43" t="e">
        <f>FLOOR(P62,1)</f>
        <v>#NUM!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</row>
    <row r="66" spans="1:48" ht="15" thickBot="1">
      <c r="A66" s="44">
        <f>DATE(D62,C62,B62)</f>
        <v>41771</v>
      </c>
      <c r="B66" s="5">
        <f>B62-B64</f>
        <v>12</v>
      </c>
      <c r="C66" s="5">
        <f>C62-C64</f>
        <v>5</v>
      </c>
      <c r="D66" s="6">
        <f>D62-D64</f>
        <v>2014</v>
      </c>
      <c r="E66" s="16" t="e">
        <f>E62/E64</f>
        <v>#NUM!</v>
      </c>
      <c r="F66" s="5">
        <f>-30*F65</f>
        <v>0</v>
      </c>
      <c r="G66" s="5">
        <f>-12*G65</f>
        <v>0</v>
      </c>
      <c r="H66" s="43" t="e">
        <f>FLOOR(E65,1)</f>
        <v>#NUM!</v>
      </c>
      <c r="I66" s="44">
        <f>DATE(L62,K62,J62)</f>
        <v>41771</v>
      </c>
      <c r="J66" s="5">
        <f>J62-J64</f>
        <v>12</v>
      </c>
      <c r="K66" s="5">
        <f>K62-K64</f>
        <v>5</v>
      </c>
      <c r="L66" s="6">
        <f>L62-L64</f>
        <v>2014</v>
      </c>
      <c r="M66" s="16" t="e">
        <f>M62/M64</f>
        <v>#NUM!</v>
      </c>
      <c r="N66" s="5">
        <f>-30*N65</f>
        <v>0</v>
      </c>
      <c r="O66" s="5">
        <f>-12*O65</f>
        <v>0</v>
      </c>
      <c r="P66" s="43" t="e">
        <f>FLOOR(M65,1)</f>
        <v>#NUM!</v>
      </c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</row>
    <row r="67" spans="1:48" ht="15" thickBot="1">
      <c r="A67" s="46" t="e">
        <f>DATE(D64,C64,B64)</f>
        <v>#NUM!</v>
      </c>
      <c r="B67" s="47">
        <f>B66</f>
        <v>12</v>
      </c>
      <c r="C67" s="47">
        <f>C66+F65</f>
        <v>5</v>
      </c>
      <c r="D67" s="48">
        <f>D66+G65</f>
        <v>2014</v>
      </c>
      <c r="E67" s="49" t="s">
        <v>1</v>
      </c>
      <c r="F67" s="50">
        <f>B67+F66</f>
        <v>12</v>
      </c>
      <c r="G67" s="50">
        <f>C67+G66</f>
        <v>5</v>
      </c>
      <c r="H67" s="51">
        <f>D67</f>
        <v>2014</v>
      </c>
      <c r="I67" s="46" t="e">
        <f>DATE(L64,K64,J64)</f>
        <v>#NUM!</v>
      </c>
      <c r="J67" s="47">
        <f>J66</f>
        <v>12</v>
      </c>
      <c r="K67" s="47">
        <f>K66+N65</f>
        <v>5</v>
      </c>
      <c r="L67" s="48">
        <f>L66+O65</f>
        <v>2014</v>
      </c>
      <c r="M67" s="49" t="s">
        <v>1</v>
      </c>
      <c r="N67" s="50">
        <f>J67+N66</f>
        <v>12</v>
      </c>
      <c r="O67" s="50">
        <f>K67+O66</f>
        <v>5</v>
      </c>
      <c r="P67" s="51">
        <f>L67</f>
        <v>2014</v>
      </c>
      <c r="Q67" s="31"/>
      <c r="R67" s="31"/>
      <c r="S67" s="31"/>
      <c r="T67" s="31"/>
      <c r="U67" s="31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</row>
    <row r="68" spans="1:48" ht="15.75" thickBot="1" thickTop="1">
      <c r="A68" s="31"/>
      <c r="B68" s="31"/>
      <c r="C68" s="31"/>
      <c r="D68" s="31"/>
      <c r="E68" s="31"/>
      <c r="F68" s="23"/>
      <c r="G68" s="23"/>
      <c r="H68" s="31"/>
      <c r="I68" s="31"/>
      <c r="J68" s="31"/>
      <c r="K68" s="31"/>
      <c r="L68" s="31"/>
      <c r="M68" s="31"/>
      <c r="N68" s="23"/>
      <c r="O68" s="23"/>
      <c r="P68" s="31"/>
      <c r="Q68" s="23"/>
      <c r="R68" s="23"/>
      <c r="S68" s="23"/>
      <c r="T68" s="23"/>
      <c r="U68" s="31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</row>
    <row r="69" spans="1:48" ht="15" thickTop="1">
      <c r="A69" s="33">
        <f ca="1">NOW()</f>
        <v>41771.07851481481</v>
      </c>
      <c r="B69" s="34"/>
      <c r="C69" s="34"/>
      <c r="D69" s="35"/>
      <c r="E69" s="36" t="e">
        <f>DATE(D72,C72,B72)</f>
        <v>#NUM!</v>
      </c>
      <c r="F69" s="37">
        <f>SIGN(B75)</f>
        <v>1</v>
      </c>
      <c r="G69" s="37">
        <f>SIGN(C75)</f>
        <v>1</v>
      </c>
      <c r="H69" s="38" t="e">
        <f>MOD(E70,E71)</f>
        <v>#NUM!</v>
      </c>
      <c r="I69" s="33">
        <f ca="1">NOW()</f>
        <v>41771.07851481481</v>
      </c>
      <c r="J69" s="34"/>
      <c r="K69" s="34"/>
      <c r="L69" s="35"/>
      <c r="M69" s="36" t="e">
        <f>DATE(L72,K72,J72)</f>
        <v>#NUM!</v>
      </c>
      <c r="N69" s="37">
        <f>SIGN(J75)</f>
        <v>1</v>
      </c>
      <c r="O69" s="37">
        <f>SIGN(K75)</f>
        <v>1</v>
      </c>
      <c r="P69" s="38" t="e">
        <f>MOD(M70,M71)</f>
        <v>#NUM!</v>
      </c>
      <c r="Q69" s="30"/>
      <c r="R69" s="31"/>
      <c r="S69" s="31"/>
      <c r="T69" s="31"/>
      <c r="U69" s="31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</row>
    <row r="70" spans="1:48" ht="15" thickBot="1">
      <c r="A70" s="39"/>
      <c r="B70" s="53">
        <f>DAY(A69)</f>
        <v>12</v>
      </c>
      <c r="C70" s="53">
        <f>MONTH(A69)</f>
        <v>5</v>
      </c>
      <c r="D70" s="54">
        <f>YEAR(A69)</f>
        <v>2014</v>
      </c>
      <c r="E70" s="18" t="e">
        <f>A74-E69</f>
        <v>#NUM!</v>
      </c>
      <c r="F70" s="5">
        <f>F69+0.5</f>
        <v>1.5</v>
      </c>
      <c r="G70" s="5">
        <f>G69+0.5</f>
        <v>1.5</v>
      </c>
      <c r="H70" s="40" t="e">
        <f>H69/E72</f>
        <v>#NUM!</v>
      </c>
      <c r="I70" s="39"/>
      <c r="J70" s="53">
        <f>DAY(I69)</f>
        <v>12</v>
      </c>
      <c r="K70" s="53">
        <f>MONTH(I69)</f>
        <v>5</v>
      </c>
      <c r="L70" s="54">
        <f>YEAR(I69)</f>
        <v>2014</v>
      </c>
      <c r="M70" s="18" t="e">
        <f>I74-M69</f>
        <v>#NUM!</v>
      </c>
      <c r="N70" s="5">
        <f>N69+0.5</f>
        <v>1.5</v>
      </c>
      <c r="O70" s="5">
        <f>O69+0.5</f>
        <v>1.5</v>
      </c>
      <c r="P70" s="40" t="e">
        <f>P69/M72</f>
        <v>#NUM!</v>
      </c>
      <c r="Q70" s="32"/>
      <c r="R70" s="23"/>
      <c r="S70" s="23"/>
      <c r="T70" s="31"/>
      <c r="U70" s="31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</row>
    <row r="71" spans="1:48" ht="15" thickBot="1">
      <c r="A71" s="39"/>
      <c r="B71" s="5"/>
      <c r="C71" s="5"/>
      <c r="D71" s="6"/>
      <c r="E71" s="14">
        <v>354.367056</v>
      </c>
      <c r="F71" s="5">
        <f>SIGN(F70)</f>
        <v>1</v>
      </c>
      <c r="G71" s="5">
        <f>SIGN(G70)</f>
        <v>1</v>
      </c>
      <c r="H71" s="41" t="e">
        <f>E70/E71</f>
        <v>#NUM!</v>
      </c>
      <c r="I71" s="39"/>
      <c r="J71" s="5"/>
      <c r="K71" s="5"/>
      <c r="L71" s="6"/>
      <c r="M71" s="14">
        <v>354.367056</v>
      </c>
      <c r="N71" s="5">
        <f>SIGN(N70)</f>
        <v>1</v>
      </c>
      <c r="O71" s="5">
        <f>SIGN(O70)</f>
        <v>1</v>
      </c>
      <c r="P71" s="41" t="e">
        <f>M70/M71</f>
        <v>#NUM!</v>
      </c>
      <c r="Q71" s="31"/>
      <c r="R71" s="23"/>
      <c r="S71" s="23"/>
      <c r="T71" s="31"/>
      <c r="U71" s="31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</row>
    <row r="72" spans="1:48" ht="14.25">
      <c r="A72" s="39" t="s">
        <v>0</v>
      </c>
      <c r="B72" s="52">
        <f>العمر!D72</f>
        <v>0</v>
      </c>
      <c r="C72" s="52">
        <f>العمر!E72</f>
        <v>0</v>
      </c>
      <c r="D72" s="52">
        <f>العمر!F72</f>
        <v>0</v>
      </c>
      <c r="E72" s="15">
        <v>29.530587999999998</v>
      </c>
      <c r="F72" s="5">
        <f>F71-1</f>
        <v>0</v>
      </c>
      <c r="G72" s="5">
        <f>G71-1</f>
        <v>0</v>
      </c>
      <c r="H72" s="42" t="e">
        <f>FLOOR(H71,1)</f>
        <v>#NUM!</v>
      </c>
      <c r="I72" s="39" t="s">
        <v>0</v>
      </c>
      <c r="J72" s="52">
        <f>العمر!L72</f>
        <v>0</v>
      </c>
      <c r="K72" s="52">
        <f>العمر!M72</f>
        <v>0</v>
      </c>
      <c r="L72" s="52">
        <f>العمر!N72</f>
        <v>0</v>
      </c>
      <c r="M72" s="15">
        <v>29.530587999999998</v>
      </c>
      <c r="N72" s="5">
        <f>N71-1</f>
        <v>0</v>
      </c>
      <c r="O72" s="5">
        <f>O71-1</f>
        <v>0</v>
      </c>
      <c r="P72" s="42" t="e">
        <f>FLOOR(P71,1)</f>
        <v>#NUM!</v>
      </c>
      <c r="Q72" s="31"/>
      <c r="R72" s="23"/>
      <c r="S72" s="23"/>
      <c r="T72" s="31"/>
      <c r="U72" s="31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</row>
    <row r="73" spans="1:48" ht="15" thickBot="1">
      <c r="A73" s="39" t="s">
        <v>7</v>
      </c>
      <c r="B73" s="5"/>
      <c r="C73" s="5"/>
      <c r="D73" s="6"/>
      <c r="E73" s="15" t="e">
        <f>MOD(H69,E72)</f>
        <v>#NUM!</v>
      </c>
      <c r="F73" s="11">
        <f>SIGN(F72)</f>
        <v>0</v>
      </c>
      <c r="G73" s="11">
        <f>SIGN(G72)</f>
        <v>0</v>
      </c>
      <c r="H73" s="43" t="e">
        <f>FLOOR(H70,1)</f>
        <v>#NUM!</v>
      </c>
      <c r="I73" s="39" t="s">
        <v>7</v>
      </c>
      <c r="J73" s="5"/>
      <c r="K73" s="5"/>
      <c r="L73" s="6"/>
      <c r="M73" s="15" t="e">
        <f>MOD(P69,M72)</f>
        <v>#NUM!</v>
      </c>
      <c r="N73" s="11">
        <f>SIGN(N72)</f>
        <v>0</v>
      </c>
      <c r="O73" s="11">
        <f>SIGN(O72)</f>
        <v>0</v>
      </c>
      <c r="P73" s="43" t="e">
        <f>FLOOR(P70,1)</f>
        <v>#NUM!</v>
      </c>
      <c r="Q73" s="31"/>
      <c r="R73" s="31"/>
      <c r="S73" s="23"/>
      <c r="T73" s="31"/>
      <c r="U73" s="31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</row>
    <row r="74" spans="1:48" ht="15" thickBot="1">
      <c r="A74" s="44">
        <f>DATE(D70,C70,B70)</f>
        <v>41771</v>
      </c>
      <c r="B74" s="5">
        <f>B70-B72</f>
        <v>12</v>
      </c>
      <c r="C74" s="5">
        <f>C70-C72</f>
        <v>5</v>
      </c>
      <c r="D74" s="6">
        <f>D70-D72</f>
        <v>2014</v>
      </c>
      <c r="E74" s="16" t="e">
        <f>E70/E72</f>
        <v>#NUM!</v>
      </c>
      <c r="F74" s="5">
        <f>-30*F73</f>
        <v>0</v>
      </c>
      <c r="G74" s="5">
        <f>-12*G73</f>
        <v>0</v>
      </c>
      <c r="H74" s="43" t="e">
        <f>FLOOR(E73,1)</f>
        <v>#NUM!</v>
      </c>
      <c r="I74" s="44">
        <f>DATE(L70,K70,J70)</f>
        <v>41771</v>
      </c>
      <c r="J74" s="5">
        <f>J70-J72</f>
        <v>12</v>
      </c>
      <c r="K74" s="5">
        <f>K70-K72</f>
        <v>5</v>
      </c>
      <c r="L74" s="6">
        <f>L70-L72</f>
        <v>2014</v>
      </c>
      <c r="M74" s="16" t="e">
        <f>M70/M72</f>
        <v>#NUM!</v>
      </c>
      <c r="N74" s="5">
        <f>-30*N73</f>
        <v>0</v>
      </c>
      <c r="O74" s="5">
        <f>-12*O73</f>
        <v>0</v>
      </c>
      <c r="P74" s="43" t="e">
        <f>FLOOR(M73,1)</f>
        <v>#NUM!</v>
      </c>
      <c r="Q74" s="31"/>
      <c r="R74" s="23"/>
      <c r="S74" s="23"/>
      <c r="T74" s="31"/>
      <c r="U74" s="31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</row>
    <row r="75" spans="1:48" ht="15" thickBot="1">
      <c r="A75" s="46" t="e">
        <f>DATE(D72,C72,B72)</f>
        <v>#NUM!</v>
      </c>
      <c r="B75" s="47">
        <f>B74</f>
        <v>12</v>
      </c>
      <c r="C75" s="47">
        <f>C74+F73</f>
        <v>5</v>
      </c>
      <c r="D75" s="48">
        <f>D74+G73</f>
        <v>2014</v>
      </c>
      <c r="E75" s="49" t="s">
        <v>1</v>
      </c>
      <c r="F75" s="50">
        <f>B75+F74</f>
        <v>12</v>
      </c>
      <c r="G75" s="50">
        <f>C75+G74</f>
        <v>5</v>
      </c>
      <c r="H75" s="51">
        <f>D75</f>
        <v>2014</v>
      </c>
      <c r="I75" s="46" t="e">
        <f>DATE(L72,K72,J72)</f>
        <v>#NUM!</v>
      </c>
      <c r="J75" s="47">
        <f>J74</f>
        <v>12</v>
      </c>
      <c r="K75" s="47">
        <f>K74+N73</f>
        <v>5</v>
      </c>
      <c r="L75" s="48">
        <f>L74+O73</f>
        <v>2014</v>
      </c>
      <c r="M75" s="49" t="s">
        <v>1</v>
      </c>
      <c r="N75" s="50">
        <f>J75+N74</f>
        <v>12</v>
      </c>
      <c r="O75" s="50">
        <f>K75+O74</f>
        <v>5</v>
      </c>
      <c r="P75" s="51">
        <f>L75</f>
        <v>2014</v>
      </c>
      <c r="Q75" s="32"/>
      <c r="R75" s="23"/>
      <c r="S75" s="23"/>
      <c r="T75" s="31"/>
      <c r="U75" s="31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</row>
    <row r="76" spans="4:48" ht="15.75" thickBot="1" thickTop="1">
      <c r="D76" s="23"/>
      <c r="E76" s="31"/>
      <c r="F76" s="23"/>
      <c r="G76" s="23"/>
      <c r="H76" s="23"/>
      <c r="I76" s="23"/>
      <c r="J76" s="31"/>
      <c r="K76" s="23"/>
      <c r="L76" s="31"/>
      <c r="M76" s="23"/>
      <c r="N76" s="23"/>
      <c r="O76" s="31"/>
      <c r="P76" s="23"/>
      <c r="Q76" s="31"/>
      <c r="R76" s="23"/>
      <c r="S76" s="23"/>
      <c r="T76" s="31"/>
      <c r="U76" s="31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ht="15" thickTop="1">
      <c r="A77" s="33">
        <f ca="1">NOW()</f>
        <v>41771.07851481481</v>
      </c>
      <c r="B77" s="34"/>
      <c r="C77" s="34"/>
      <c r="D77" s="35"/>
      <c r="E77" s="36" t="e">
        <f>DATE(D80,C80,B80)</f>
        <v>#NUM!</v>
      </c>
      <c r="F77" s="37">
        <f>SIGN(B83)</f>
        <v>1</v>
      </c>
      <c r="G77" s="37">
        <f>SIGN(C83)</f>
        <v>1</v>
      </c>
      <c r="H77" s="38" t="e">
        <f>MOD(E78,E79)</f>
        <v>#NUM!</v>
      </c>
      <c r="I77" s="33">
        <f ca="1">NOW()</f>
        <v>41771.07851481481</v>
      </c>
      <c r="J77" s="34"/>
      <c r="K77" s="34"/>
      <c r="L77" s="35"/>
      <c r="M77" s="36" t="e">
        <f>DATE(L80,K80,J80)</f>
        <v>#NUM!</v>
      </c>
      <c r="N77" s="37">
        <f>SIGN(J83)</f>
        <v>1</v>
      </c>
      <c r="O77" s="37">
        <f>SIGN(K83)</f>
        <v>1</v>
      </c>
      <c r="P77" s="38" t="e">
        <f>MOD(M78,M79)</f>
        <v>#NUM!</v>
      </c>
      <c r="Q77" s="23"/>
      <c r="R77" s="23"/>
      <c r="S77" s="23"/>
      <c r="T77" s="31"/>
      <c r="U77" s="31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ht="15" thickBot="1">
      <c r="A78" s="39"/>
      <c r="B78" s="53">
        <f>DAY(A77)</f>
        <v>12</v>
      </c>
      <c r="C78" s="53">
        <f>MONTH(A77)</f>
        <v>5</v>
      </c>
      <c r="D78" s="54">
        <f>YEAR(A77)</f>
        <v>2014</v>
      </c>
      <c r="E78" s="18" t="e">
        <f>A82-E77</f>
        <v>#NUM!</v>
      </c>
      <c r="F78" s="5">
        <f>F77+0.5</f>
        <v>1.5</v>
      </c>
      <c r="G78" s="5">
        <f>G77+0.5</f>
        <v>1.5</v>
      </c>
      <c r="H78" s="40" t="e">
        <f>H77/E80</f>
        <v>#NUM!</v>
      </c>
      <c r="I78" s="39"/>
      <c r="J78" s="53">
        <f>DAY(I77)</f>
        <v>12</v>
      </c>
      <c r="K78" s="53">
        <f>MONTH(I77)</f>
        <v>5</v>
      </c>
      <c r="L78" s="54">
        <f>YEAR(I77)</f>
        <v>2014</v>
      </c>
      <c r="M78" s="18" t="e">
        <f>I82-M77</f>
        <v>#NUM!</v>
      </c>
      <c r="N78" s="5">
        <f>N77+0.5</f>
        <v>1.5</v>
      </c>
      <c r="O78" s="5">
        <f>O77+0.5</f>
        <v>1.5</v>
      </c>
      <c r="P78" s="40" t="e">
        <f>P77/M80</f>
        <v>#NUM!</v>
      </c>
      <c r="Q78" s="31"/>
      <c r="R78" s="23"/>
      <c r="S78" s="23"/>
      <c r="T78" s="31"/>
      <c r="U78" s="31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ht="15" thickBot="1">
      <c r="A79" s="39"/>
      <c r="B79" s="5"/>
      <c r="C79" s="5"/>
      <c r="D79" s="6"/>
      <c r="E79" s="14">
        <v>354.367056</v>
      </c>
      <c r="F79" s="5">
        <f>SIGN(F78)</f>
        <v>1</v>
      </c>
      <c r="G79" s="5">
        <f>SIGN(G78)</f>
        <v>1</v>
      </c>
      <c r="H79" s="41" t="e">
        <f>E78/E79</f>
        <v>#NUM!</v>
      </c>
      <c r="I79" s="39"/>
      <c r="J79" s="5"/>
      <c r="K79" s="5"/>
      <c r="L79" s="6"/>
      <c r="M79" s="14">
        <v>354.367056</v>
      </c>
      <c r="N79" s="5">
        <f>SIGN(N78)</f>
        <v>1</v>
      </c>
      <c r="O79" s="5">
        <f>SIGN(O78)</f>
        <v>1</v>
      </c>
      <c r="P79" s="41" t="e">
        <f>M78/M79</f>
        <v>#NUM!</v>
      </c>
      <c r="Q79" s="31"/>
      <c r="R79" s="23"/>
      <c r="S79" s="23"/>
      <c r="T79" s="31"/>
      <c r="U79" s="31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</row>
    <row r="80" spans="1:48" ht="14.25">
      <c r="A80" s="39" t="s">
        <v>0</v>
      </c>
      <c r="B80" s="52">
        <f>العمر!D80</f>
        <v>0</v>
      </c>
      <c r="C80" s="52">
        <f>العمر!E80</f>
        <v>0</v>
      </c>
      <c r="D80" s="52">
        <f>العمر!F80</f>
        <v>0</v>
      </c>
      <c r="E80" s="15">
        <v>29.530587999999998</v>
      </c>
      <c r="F80" s="5">
        <f>F79-1</f>
        <v>0</v>
      </c>
      <c r="G80" s="5">
        <f>G79-1</f>
        <v>0</v>
      </c>
      <c r="H80" s="42" t="e">
        <f>FLOOR(H79,1)</f>
        <v>#NUM!</v>
      </c>
      <c r="I80" s="39" t="s">
        <v>0</v>
      </c>
      <c r="J80" s="52">
        <f>العمر!L80</f>
        <v>0</v>
      </c>
      <c r="K80" s="52">
        <f>العمر!M80</f>
        <v>0</v>
      </c>
      <c r="L80" s="52">
        <f>العمر!N80</f>
        <v>0</v>
      </c>
      <c r="M80" s="15">
        <v>29.530587999999998</v>
      </c>
      <c r="N80" s="5">
        <f>N79-1</f>
        <v>0</v>
      </c>
      <c r="O80" s="5">
        <f>O79-1</f>
        <v>0</v>
      </c>
      <c r="P80" s="42" t="e">
        <f>FLOOR(P79,1)</f>
        <v>#NUM!</v>
      </c>
      <c r="Q80" s="31"/>
      <c r="R80" s="23"/>
      <c r="S80" s="23"/>
      <c r="T80" s="31"/>
      <c r="U80" s="31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</row>
    <row r="81" spans="1:48" ht="15" thickBot="1">
      <c r="A81" s="39" t="s">
        <v>7</v>
      </c>
      <c r="B81" s="5"/>
      <c r="C81" s="5"/>
      <c r="D81" s="6"/>
      <c r="E81" s="15" t="e">
        <f>MOD(H77,E80)</f>
        <v>#NUM!</v>
      </c>
      <c r="F81" s="11">
        <f>SIGN(F80)</f>
        <v>0</v>
      </c>
      <c r="G81" s="11">
        <f>SIGN(G80)</f>
        <v>0</v>
      </c>
      <c r="H81" s="43" t="e">
        <f>FLOOR(H78,1)</f>
        <v>#NUM!</v>
      </c>
      <c r="I81" s="39" t="s">
        <v>7</v>
      </c>
      <c r="J81" s="5"/>
      <c r="K81" s="5"/>
      <c r="L81" s="6"/>
      <c r="M81" s="15" t="e">
        <f>MOD(P77,M80)</f>
        <v>#NUM!</v>
      </c>
      <c r="N81" s="11">
        <f>SIGN(N80)</f>
        <v>0</v>
      </c>
      <c r="O81" s="11">
        <f>SIGN(O80)</f>
        <v>0</v>
      </c>
      <c r="P81" s="43" t="e">
        <f>FLOOR(P78,1)</f>
        <v>#NUM!</v>
      </c>
      <c r="Q81" s="31"/>
      <c r="R81" s="23"/>
      <c r="S81" s="23"/>
      <c r="T81" s="31"/>
      <c r="U81" s="31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</row>
    <row r="82" spans="1:48" ht="15" thickBot="1">
      <c r="A82" s="44">
        <f>DATE(D78,C78,B78)</f>
        <v>41771</v>
      </c>
      <c r="B82" s="5">
        <f>B78-B80</f>
        <v>12</v>
      </c>
      <c r="C82" s="5">
        <f>C78-C80</f>
        <v>5</v>
      </c>
      <c r="D82" s="6">
        <f>D78-D80</f>
        <v>2014</v>
      </c>
      <c r="E82" s="16" t="e">
        <f>E78/E80</f>
        <v>#NUM!</v>
      </c>
      <c r="F82" s="5">
        <f>-30*F81</f>
        <v>0</v>
      </c>
      <c r="G82" s="5">
        <f>-12*G81</f>
        <v>0</v>
      </c>
      <c r="H82" s="43" t="e">
        <f>FLOOR(E81,1)</f>
        <v>#NUM!</v>
      </c>
      <c r="I82" s="44">
        <f>DATE(L78,K78,J78)</f>
        <v>41771</v>
      </c>
      <c r="J82" s="5">
        <f>J78-J80</f>
        <v>12</v>
      </c>
      <c r="K82" s="5">
        <f>K78-K80</f>
        <v>5</v>
      </c>
      <c r="L82" s="6">
        <f>L78-L80</f>
        <v>2014</v>
      </c>
      <c r="M82" s="16" t="e">
        <f>M78/M80</f>
        <v>#NUM!</v>
      </c>
      <c r="N82" s="5">
        <f>-30*N81</f>
        <v>0</v>
      </c>
      <c r="O82" s="5">
        <f>-12*O81</f>
        <v>0</v>
      </c>
      <c r="P82" s="43" t="e">
        <f>FLOOR(M81,1)</f>
        <v>#NUM!</v>
      </c>
      <c r="Q82" s="31"/>
      <c r="R82" s="31"/>
      <c r="S82" s="31"/>
      <c r="T82" s="31"/>
      <c r="U82" s="31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</row>
    <row r="83" spans="1:48" ht="15" thickBot="1">
      <c r="A83" s="46" t="e">
        <f>DATE(D80,C80,B80)</f>
        <v>#NUM!</v>
      </c>
      <c r="B83" s="47">
        <f>B82</f>
        <v>12</v>
      </c>
      <c r="C83" s="47">
        <f>C82+F81</f>
        <v>5</v>
      </c>
      <c r="D83" s="48">
        <f>D82+G81</f>
        <v>2014</v>
      </c>
      <c r="E83" s="49" t="s">
        <v>1</v>
      </c>
      <c r="F83" s="50">
        <f>B83+F82</f>
        <v>12</v>
      </c>
      <c r="G83" s="50">
        <f>C83+G82</f>
        <v>5</v>
      </c>
      <c r="H83" s="51">
        <f>D83</f>
        <v>2014</v>
      </c>
      <c r="I83" s="46" t="e">
        <f>DATE(L80,K80,J80)</f>
        <v>#NUM!</v>
      </c>
      <c r="J83" s="47">
        <f>J82</f>
        <v>12</v>
      </c>
      <c r="K83" s="47">
        <f>K82+N81</f>
        <v>5</v>
      </c>
      <c r="L83" s="48">
        <f>L82+O81</f>
        <v>2014</v>
      </c>
      <c r="M83" s="49" t="s">
        <v>1</v>
      </c>
      <c r="N83" s="50">
        <f>J83+N82</f>
        <v>12</v>
      </c>
      <c r="O83" s="50">
        <f>K83+O82</f>
        <v>5</v>
      </c>
      <c r="P83" s="51">
        <f>L83</f>
        <v>2014</v>
      </c>
      <c r="Q83" s="23"/>
      <c r="R83" s="23"/>
      <c r="S83" s="23"/>
      <c r="T83" s="23"/>
      <c r="U83" s="31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</row>
    <row r="84" spans="1:48" ht="15.75" thickBot="1" thickTop="1">
      <c r="A84" s="32"/>
      <c r="B84" s="23"/>
      <c r="C84" s="23"/>
      <c r="D84" s="31"/>
      <c r="E84" s="31"/>
      <c r="F84" s="31"/>
      <c r="G84" s="31"/>
      <c r="H84" s="31"/>
      <c r="I84" s="32"/>
      <c r="J84" s="23"/>
      <c r="K84" s="23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</row>
    <row r="85" spans="1:48" ht="15" thickTop="1">
      <c r="A85" s="33">
        <f ca="1">NOW()</f>
        <v>41771.07851481481</v>
      </c>
      <c r="B85" s="34"/>
      <c r="C85" s="34"/>
      <c r="D85" s="35"/>
      <c r="E85" s="36" t="e">
        <f>DATE(D88,C88,B88)</f>
        <v>#NUM!</v>
      </c>
      <c r="F85" s="37">
        <f>SIGN(B91)</f>
        <v>1</v>
      </c>
      <c r="G85" s="37">
        <f>SIGN(C91)</f>
        <v>1</v>
      </c>
      <c r="H85" s="38" t="e">
        <f>MOD(E86,E87)</f>
        <v>#NUM!</v>
      </c>
      <c r="I85" s="33">
        <f ca="1">NOW()</f>
        <v>41771.07851481481</v>
      </c>
      <c r="J85" s="34"/>
      <c r="K85" s="34"/>
      <c r="L85" s="35"/>
      <c r="M85" s="36" t="e">
        <f>DATE(L88,K88,J88)</f>
        <v>#NUM!</v>
      </c>
      <c r="N85" s="37">
        <f>SIGN(J91)</f>
        <v>1</v>
      </c>
      <c r="O85" s="37">
        <f>SIGN(K91)</f>
        <v>1</v>
      </c>
      <c r="P85" s="38" t="e">
        <f>MOD(M86,M87)</f>
        <v>#NUM!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</row>
    <row r="86" spans="1:48" ht="15" thickBot="1">
      <c r="A86" s="39"/>
      <c r="B86" s="53">
        <f>DAY(A85)</f>
        <v>12</v>
      </c>
      <c r="C86" s="53">
        <f>MONTH(A85)</f>
        <v>5</v>
      </c>
      <c r="D86" s="54">
        <f>YEAR(A85)</f>
        <v>2014</v>
      </c>
      <c r="E86" s="18" t="e">
        <f>A90-E85</f>
        <v>#NUM!</v>
      </c>
      <c r="F86" s="5">
        <f>F85+0.5</f>
        <v>1.5</v>
      </c>
      <c r="G86" s="5">
        <f>G85+0.5</f>
        <v>1.5</v>
      </c>
      <c r="H86" s="40" t="e">
        <f>H85/E88</f>
        <v>#NUM!</v>
      </c>
      <c r="I86" s="39"/>
      <c r="J86" s="53">
        <f>DAY(I85)</f>
        <v>12</v>
      </c>
      <c r="K86" s="53">
        <f>MONTH(I85)</f>
        <v>5</v>
      </c>
      <c r="L86" s="54">
        <f>YEAR(I85)</f>
        <v>2014</v>
      </c>
      <c r="M86" s="18" t="e">
        <f>I90-M85</f>
        <v>#NUM!</v>
      </c>
      <c r="N86" s="5">
        <f>N85+0.5</f>
        <v>1.5</v>
      </c>
      <c r="O86" s="5">
        <f>O85+0.5</f>
        <v>1.5</v>
      </c>
      <c r="P86" s="40" t="e">
        <f>P85/M88</f>
        <v>#NUM!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</row>
    <row r="87" spans="1:48" ht="15" thickBot="1">
      <c r="A87" s="39"/>
      <c r="B87" s="5"/>
      <c r="C87" s="5"/>
      <c r="D87" s="6"/>
      <c r="E87" s="14">
        <v>354.367056</v>
      </c>
      <c r="F87" s="5">
        <f>SIGN(F86)</f>
        <v>1</v>
      </c>
      <c r="G87" s="5">
        <f>SIGN(G86)</f>
        <v>1</v>
      </c>
      <c r="H87" s="41" t="e">
        <f>E86/E87</f>
        <v>#NUM!</v>
      </c>
      <c r="I87" s="39"/>
      <c r="J87" s="5"/>
      <c r="K87" s="5"/>
      <c r="L87" s="6"/>
      <c r="M87" s="14">
        <v>354.367056</v>
      </c>
      <c r="N87" s="5">
        <f>SIGN(N86)</f>
        <v>1</v>
      </c>
      <c r="O87" s="5">
        <f>SIGN(O86)</f>
        <v>1</v>
      </c>
      <c r="P87" s="41" t="e">
        <f>M86/M87</f>
        <v>#NUM!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</row>
    <row r="88" spans="1:48" ht="14.25">
      <c r="A88" s="39" t="s">
        <v>0</v>
      </c>
      <c r="B88" s="52">
        <f>العمر!D88</f>
        <v>0</v>
      </c>
      <c r="C88" s="52">
        <f>العمر!E88</f>
        <v>0</v>
      </c>
      <c r="D88" s="52">
        <f>العمر!F88</f>
        <v>0</v>
      </c>
      <c r="E88" s="15">
        <v>29.530587999999998</v>
      </c>
      <c r="F88" s="5">
        <f>F87-1</f>
        <v>0</v>
      </c>
      <c r="G88" s="5">
        <f>G87-1</f>
        <v>0</v>
      </c>
      <c r="H88" s="42" t="e">
        <f>FLOOR(H87,1)</f>
        <v>#NUM!</v>
      </c>
      <c r="I88" s="39" t="s">
        <v>0</v>
      </c>
      <c r="J88" s="52">
        <f>العمر!L88</f>
        <v>0</v>
      </c>
      <c r="K88" s="52">
        <f>العمر!M88</f>
        <v>0</v>
      </c>
      <c r="L88" s="52">
        <f>العمر!N88</f>
        <v>0</v>
      </c>
      <c r="M88" s="15">
        <v>29.530587999999998</v>
      </c>
      <c r="N88" s="5">
        <f>N87-1</f>
        <v>0</v>
      </c>
      <c r="O88" s="5">
        <f>O87-1</f>
        <v>0</v>
      </c>
      <c r="P88" s="42" t="e">
        <f>FLOOR(P87,1)</f>
        <v>#NUM!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</row>
    <row r="89" spans="1:48" ht="15" thickBot="1">
      <c r="A89" s="39" t="s">
        <v>7</v>
      </c>
      <c r="B89" s="5"/>
      <c r="C89" s="5"/>
      <c r="D89" s="6"/>
      <c r="E89" s="15" t="e">
        <f>MOD(H85,E88)</f>
        <v>#NUM!</v>
      </c>
      <c r="F89" s="11">
        <f>SIGN(F88)</f>
        <v>0</v>
      </c>
      <c r="G89" s="11">
        <f>SIGN(G88)</f>
        <v>0</v>
      </c>
      <c r="H89" s="43" t="e">
        <f>FLOOR(H86,1)</f>
        <v>#NUM!</v>
      </c>
      <c r="I89" s="39" t="s">
        <v>7</v>
      </c>
      <c r="J89" s="5"/>
      <c r="K89" s="5"/>
      <c r="L89" s="6"/>
      <c r="M89" s="15" t="e">
        <f>MOD(P85,M88)</f>
        <v>#NUM!</v>
      </c>
      <c r="N89" s="11">
        <f>SIGN(N88)</f>
        <v>0</v>
      </c>
      <c r="O89" s="11">
        <f>SIGN(O88)</f>
        <v>0</v>
      </c>
      <c r="P89" s="43" t="e">
        <f>FLOOR(P86,1)</f>
        <v>#NUM!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</row>
    <row r="90" spans="1:48" ht="15" thickBot="1">
      <c r="A90" s="44">
        <f>DATE(D86,C86,B86)</f>
        <v>41771</v>
      </c>
      <c r="B90" s="5">
        <f>B86-B88</f>
        <v>12</v>
      </c>
      <c r="C90" s="5">
        <f>C86-C88</f>
        <v>5</v>
      </c>
      <c r="D90" s="6">
        <f>D86-D88</f>
        <v>2014</v>
      </c>
      <c r="E90" s="16" t="e">
        <f>E86/E88</f>
        <v>#NUM!</v>
      </c>
      <c r="F90" s="5">
        <f>-30*F89</f>
        <v>0</v>
      </c>
      <c r="G90" s="5">
        <f>-12*G89</f>
        <v>0</v>
      </c>
      <c r="H90" s="43" t="e">
        <f>FLOOR(E89,1)</f>
        <v>#NUM!</v>
      </c>
      <c r="I90" s="44">
        <f>DATE(L86,K86,J86)</f>
        <v>41771</v>
      </c>
      <c r="J90" s="5">
        <f>J86-J88</f>
        <v>12</v>
      </c>
      <c r="K90" s="5">
        <f>K86-K88</f>
        <v>5</v>
      </c>
      <c r="L90" s="6">
        <f>L86-L88</f>
        <v>2014</v>
      </c>
      <c r="M90" s="16" t="e">
        <f>M86/M88</f>
        <v>#NUM!</v>
      </c>
      <c r="N90" s="5">
        <f>-30*N89</f>
        <v>0</v>
      </c>
      <c r="O90" s="5">
        <f>-12*O89</f>
        <v>0</v>
      </c>
      <c r="P90" s="43" t="e">
        <f>FLOOR(M89,1)</f>
        <v>#NUM!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</row>
    <row r="91" spans="1:48" ht="15" thickBot="1">
      <c r="A91" s="46" t="e">
        <f>DATE(D88,C88,B88)</f>
        <v>#NUM!</v>
      </c>
      <c r="B91" s="47">
        <f>B90</f>
        <v>12</v>
      </c>
      <c r="C91" s="47">
        <f>C90+F89</f>
        <v>5</v>
      </c>
      <c r="D91" s="48">
        <f>D90+G89</f>
        <v>2014</v>
      </c>
      <c r="E91" s="49" t="s">
        <v>1</v>
      </c>
      <c r="F91" s="50">
        <f>B91+F90</f>
        <v>12</v>
      </c>
      <c r="G91" s="50">
        <f>C91+G90</f>
        <v>5</v>
      </c>
      <c r="H91" s="51">
        <f>D91</f>
        <v>2014</v>
      </c>
      <c r="I91" s="46" t="e">
        <f>DATE(L88,K88,J88)</f>
        <v>#NUM!</v>
      </c>
      <c r="J91" s="47">
        <f>J90</f>
        <v>12</v>
      </c>
      <c r="K91" s="47">
        <f>K90+N89</f>
        <v>5</v>
      </c>
      <c r="L91" s="48">
        <f>L90+O89</f>
        <v>2014</v>
      </c>
      <c r="M91" s="49" t="s">
        <v>1</v>
      </c>
      <c r="N91" s="50">
        <f>J91+N90</f>
        <v>12</v>
      </c>
      <c r="O91" s="50">
        <f>K91+O90</f>
        <v>5</v>
      </c>
      <c r="P91" s="51">
        <f>L91</f>
        <v>2014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</row>
    <row r="92" spans="1:48" ht="15.75" thickBot="1" thickTop="1">
      <c r="A92" s="32"/>
      <c r="B92" s="23"/>
      <c r="C92" s="23"/>
      <c r="D92" s="31"/>
      <c r="E92" s="31"/>
      <c r="F92" s="23"/>
      <c r="G92" s="23"/>
      <c r="H92" s="31"/>
      <c r="I92" s="32"/>
      <c r="J92" s="23"/>
      <c r="K92" s="23"/>
      <c r="L92" s="31"/>
      <c r="M92" s="31"/>
      <c r="N92" s="23"/>
      <c r="O92" s="23"/>
      <c r="P92" s="31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</row>
    <row r="93" spans="1:48" ht="15" thickTop="1">
      <c r="A93" s="33">
        <f ca="1">NOW()</f>
        <v>41771.07851481481</v>
      </c>
      <c r="B93" s="34"/>
      <c r="C93" s="34"/>
      <c r="D93" s="35"/>
      <c r="E93" s="36" t="e">
        <f>DATE(D96,C96,B96)</f>
        <v>#NUM!</v>
      </c>
      <c r="F93" s="37">
        <f>SIGN(B99)</f>
        <v>1</v>
      </c>
      <c r="G93" s="37">
        <f>SIGN(C99)</f>
        <v>1</v>
      </c>
      <c r="H93" s="38" t="e">
        <f>MOD(E94,E95)</f>
        <v>#NUM!</v>
      </c>
      <c r="I93" s="33">
        <f ca="1">NOW()</f>
        <v>41771.07851481481</v>
      </c>
      <c r="J93" s="34"/>
      <c r="K93" s="34"/>
      <c r="L93" s="35"/>
      <c r="M93" s="36" t="e">
        <f>DATE(L96,K96,J96)</f>
        <v>#NUM!</v>
      </c>
      <c r="N93" s="37">
        <f>SIGN(J99)</f>
        <v>1</v>
      </c>
      <c r="O93" s="37">
        <f>SIGN(K99)</f>
        <v>1</v>
      </c>
      <c r="P93" s="38" t="e">
        <f>MOD(M94,M95)</f>
        <v>#NUM!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</row>
    <row r="94" spans="1:48" ht="15" thickBot="1">
      <c r="A94" s="39"/>
      <c r="B94" s="53">
        <f>DAY(A93)</f>
        <v>12</v>
      </c>
      <c r="C94" s="53">
        <f>MONTH(A93)</f>
        <v>5</v>
      </c>
      <c r="D94" s="54">
        <f>YEAR(A93)</f>
        <v>2014</v>
      </c>
      <c r="E94" s="18" t="e">
        <f>A98-E93</f>
        <v>#NUM!</v>
      </c>
      <c r="F94" s="5">
        <f>F93+0.5</f>
        <v>1.5</v>
      </c>
      <c r="G94" s="5">
        <f>G93+0.5</f>
        <v>1.5</v>
      </c>
      <c r="H94" s="40" t="e">
        <f>H93/E96</f>
        <v>#NUM!</v>
      </c>
      <c r="I94" s="39"/>
      <c r="J94" s="53">
        <f>DAY(I93)</f>
        <v>12</v>
      </c>
      <c r="K94" s="53">
        <f>MONTH(I93)</f>
        <v>5</v>
      </c>
      <c r="L94" s="54">
        <f>YEAR(I93)</f>
        <v>2014</v>
      </c>
      <c r="M94" s="18" t="e">
        <f>I98-M93</f>
        <v>#NUM!</v>
      </c>
      <c r="N94" s="5">
        <f>N93+0.5</f>
        <v>1.5</v>
      </c>
      <c r="O94" s="5">
        <f>O93+0.5</f>
        <v>1.5</v>
      </c>
      <c r="P94" s="40" t="e">
        <f>P93/M96</f>
        <v>#NUM!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</row>
    <row r="95" spans="1:48" ht="15" thickBot="1">
      <c r="A95" s="39"/>
      <c r="B95" s="5"/>
      <c r="C95" s="5"/>
      <c r="D95" s="6"/>
      <c r="E95" s="14">
        <v>354.367056</v>
      </c>
      <c r="F95" s="5">
        <f>SIGN(F94)</f>
        <v>1</v>
      </c>
      <c r="G95" s="5">
        <f>SIGN(G94)</f>
        <v>1</v>
      </c>
      <c r="H95" s="41" t="e">
        <f>E94/E95</f>
        <v>#NUM!</v>
      </c>
      <c r="I95" s="39"/>
      <c r="J95" s="5"/>
      <c r="K95" s="5"/>
      <c r="L95" s="6"/>
      <c r="M95" s="14">
        <v>354.367056</v>
      </c>
      <c r="N95" s="5">
        <f>SIGN(N94)</f>
        <v>1</v>
      </c>
      <c r="O95" s="5">
        <f>SIGN(O94)</f>
        <v>1</v>
      </c>
      <c r="P95" s="41" t="e">
        <f>M94/M95</f>
        <v>#NUM!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</row>
    <row r="96" spans="1:48" ht="14.25">
      <c r="A96" s="39" t="s">
        <v>0</v>
      </c>
      <c r="B96" s="52">
        <f>العمر!D96</f>
        <v>0</v>
      </c>
      <c r="C96" s="52">
        <f>العمر!E96</f>
        <v>0</v>
      </c>
      <c r="D96" s="52">
        <f>العمر!F96</f>
        <v>0</v>
      </c>
      <c r="E96" s="15">
        <v>29.530587999999998</v>
      </c>
      <c r="F96" s="5">
        <f>F95-1</f>
        <v>0</v>
      </c>
      <c r="G96" s="5">
        <f>G95-1</f>
        <v>0</v>
      </c>
      <c r="H96" s="42" t="e">
        <f>FLOOR(H95,1)</f>
        <v>#NUM!</v>
      </c>
      <c r="I96" s="39" t="s">
        <v>0</v>
      </c>
      <c r="J96" s="52">
        <f>العمر!L96</f>
        <v>0</v>
      </c>
      <c r="K96" s="52">
        <f>العمر!M96</f>
        <v>0</v>
      </c>
      <c r="L96" s="52">
        <f>العمر!N96</f>
        <v>0</v>
      </c>
      <c r="M96" s="15">
        <v>29.530587999999998</v>
      </c>
      <c r="N96" s="5">
        <f>N95-1</f>
        <v>0</v>
      </c>
      <c r="O96" s="5">
        <f>O95-1</f>
        <v>0</v>
      </c>
      <c r="P96" s="42" t="e">
        <f>FLOOR(P95,1)</f>
        <v>#NUM!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</row>
    <row r="97" spans="1:48" ht="15" thickBot="1">
      <c r="A97" s="39" t="s">
        <v>7</v>
      </c>
      <c r="B97" s="5"/>
      <c r="C97" s="5"/>
      <c r="D97" s="6"/>
      <c r="E97" s="15" t="e">
        <f>MOD(H93,E96)</f>
        <v>#NUM!</v>
      </c>
      <c r="F97" s="11">
        <f>SIGN(F96)</f>
        <v>0</v>
      </c>
      <c r="G97" s="11">
        <f>SIGN(G96)</f>
        <v>0</v>
      </c>
      <c r="H97" s="43" t="e">
        <f>FLOOR(H94,1)</f>
        <v>#NUM!</v>
      </c>
      <c r="I97" s="39" t="s">
        <v>7</v>
      </c>
      <c r="J97" s="5"/>
      <c r="K97" s="5"/>
      <c r="L97" s="6"/>
      <c r="M97" s="15" t="e">
        <f>MOD(P93,M96)</f>
        <v>#NUM!</v>
      </c>
      <c r="N97" s="11">
        <f>SIGN(N96)</f>
        <v>0</v>
      </c>
      <c r="O97" s="11">
        <f>SIGN(O96)</f>
        <v>0</v>
      </c>
      <c r="P97" s="43" t="e">
        <f>FLOOR(P94,1)</f>
        <v>#NUM!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</row>
    <row r="98" spans="1:48" ht="15" thickBot="1">
      <c r="A98" s="44">
        <f>DATE(D94,C94,B94)</f>
        <v>41771</v>
      </c>
      <c r="B98" s="5">
        <f>B94-B96</f>
        <v>12</v>
      </c>
      <c r="C98" s="5">
        <f>C94-C96</f>
        <v>5</v>
      </c>
      <c r="D98" s="6">
        <f>D94-D96</f>
        <v>2014</v>
      </c>
      <c r="E98" s="16" t="e">
        <f>E94/E96</f>
        <v>#NUM!</v>
      </c>
      <c r="F98" s="5">
        <f>-30*F97</f>
        <v>0</v>
      </c>
      <c r="G98" s="5">
        <f>-12*G97</f>
        <v>0</v>
      </c>
      <c r="H98" s="43" t="e">
        <f>FLOOR(E97,1)</f>
        <v>#NUM!</v>
      </c>
      <c r="I98" s="44">
        <f>DATE(L94,K94,J94)</f>
        <v>41771</v>
      </c>
      <c r="J98" s="5">
        <f>J94-J96</f>
        <v>12</v>
      </c>
      <c r="K98" s="5">
        <f>K94-K96</f>
        <v>5</v>
      </c>
      <c r="L98" s="6">
        <f>L94-L96</f>
        <v>2014</v>
      </c>
      <c r="M98" s="16" t="e">
        <f>M94/M96</f>
        <v>#NUM!</v>
      </c>
      <c r="N98" s="5">
        <f>-30*N97</f>
        <v>0</v>
      </c>
      <c r="O98" s="5">
        <f>-12*O97</f>
        <v>0</v>
      </c>
      <c r="P98" s="43" t="e">
        <f>FLOOR(M97,1)</f>
        <v>#NUM!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</row>
    <row r="99" spans="1:48" ht="15" thickBot="1">
      <c r="A99" s="46" t="e">
        <f>DATE(D96,C96,B96)</f>
        <v>#NUM!</v>
      </c>
      <c r="B99" s="47">
        <f>B98</f>
        <v>12</v>
      </c>
      <c r="C99" s="47">
        <f>C98+F97</f>
        <v>5</v>
      </c>
      <c r="D99" s="48">
        <f>D98+G97</f>
        <v>2014</v>
      </c>
      <c r="E99" s="49" t="s">
        <v>1</v>
      </c>
      <c r="F99" s="50">
        <f>B99+F98</f>
        <v>12</v>
      </c>
      <c r="G99" s="50">
        <f>C99+G98</f>
        <v>5</v>
      </c>
      <c r="H99" s="51">
        <f>D99</f>
        <v>2014</v>
      </c>
      <c r="I99" s="46" t="e">
        <f>DATE(L96,K96,J96)</f>
        <v>#NUM!</v>
      </c>
      <c r="J99" s="47">
        <f>J98</f>
        <v>12</v>
      </c>
      <c r="K99" s="47">
        <f>K98+N97</f>
        <v>5</v>
      </c>
      <c r="L99" s="48">
        <f>L98+O97</f>
        <v>2014</v>
      </c>
      <c r="M99" s="49" t="s">
        <v>1</v>
      </c>
      <c r="N99" s="50">
        <f>J99+N98</f>
        <v>12</v>
      </c>
      <c r="O99" s="50">
        <f>K99+O98</f>
        <v>5</v>
      </c>
      <c r="P99" s="51">
        <f>L99</f>
        <v>2014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</row>
    <row r="100" spans="1:48" ht="15.75" thickBot="1" thickTop="1">
      <c r="A100" s="31"/>
      <c r="B100" s="23"/>
      <c r="C100" s="23"/>
      <c r="D100" s="31"/>
      <c r="E100" s="31"/>
      <c r="F100" s="23"/>
      <c r="G100" s="23"/>
      <c r="H100" s="31"/>
      <c r="I100" s="31"/>
      <c r="J100" s="23"/>
      <c r="K100" s="23"/>
      <c r="L100" s="31"/>
      <c r="M100" s="31"/>
      <c r="N100" s="23"/>
      <c r="O100" s="23"/>
      <c r="P100" s="31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</row>
    <row r="101" spans="1:48" ht="15" thickTop="1">
      <c r="A101" s="33">
        <f ca="1">NOW()</f>
        <v>41771.07851481481</v>
      </c>
      <c r="B101" s="34"/>
      <c r="C101" s="34"/>
      <c r="D101" s="35"/>
      <c r="E101" s="36" t="e">
        <f>DATE(D104,C104,B104)</f>
        <v>#NUM!</v>
      </c>
      <c r="F101" s="37">
        <f>SIGN(B107)</f>
        <v>1</v>
      </c>
      <c r="G101" s="37">
        <f>SIGN(C107)</f>
        <v>1</v>
      </c>
      <c r="H101" s="38" t="e">
        <f>MOD(E102,E103)</f>
        <v>#NUM!</v>
      </c>
      <c r="I101" s="33">
        <f ca="1">NOW()</f>
        <v>41771.07851481481</v>
      </c>
      <c r="J101" s="34"/>
      <c r="K101" s="34"/>
      <c r="L101" s="35"/>
      <c r="M101" s="36" t="e">
        <f>DATE(L104,K104,J104)</f>
        <v>#NUM!</v>
      </c>
      <c r="N101" s="37">
        <f>SIGN(J107)</f>
        <v>1</v>
      </c>
      <c r="O101" s="37">
        <f>SIGN(K107)</f>
        <v>1</v>
      </c>
      <c r="P101" s="38" t="e">
        <f>MOD(M102,M103)</f>
        <v>#NUM!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</row>
    <row r="102" spans="1:48" ht="15" thickBot="1">
      <c r="A102" s="39"/>
      <c r="B102" s="53">
        <f>DAY(A101)</f>
        <v>12</v>
      </c>
      <c r="C102" s="53">
        <f>MONTH(A101)</f>
        <v>5</v>
      </c>
      <c r="D102" s="54">
        <f>YEAR(A101)</f>
        <v>2014</v>
      </c>
      <c r="E102" s="18" t="e">
        <f>A106-E101</f>
        <v>#NUM!</v>
      </c>
      <c r="F102" s="5">
        <f>F101+0.5</f>
        <v>1.5</v>
      </c>
      <c r="G102" s="5">
        <f>G101+0.5</f>
        <v>1.5</v>
      </c>
      <c r="H102" s="40" t="e">
        <f>H101/E104</f>
        <v>#NUM!</v>
      </c>
      <c r="I102" s="39"/>
      <c r="J102" s="53">
        <f>DAY(I101)</f>
        <v>12</v>
      </c>
      <c r="K102" s="53">
        <f>MONTH(I101)</f>
        <v>5</v>
      </c>
      <c r="L102" s="54">
        <f>YEAR(I101)</f>
        <v>2014</v>
      </c>
      <c r="M102" s="18" t="e">
        <f>I106-M101</f>
        <v>#NUM!</v>
      </c>
      <c r="N102" s="5">
        <f>N101+0.5</f>
        <v>1.5</v>
      </c>
      <c r="O102" s="5">
        <f>O101+0.5</f>
        <v>1.5</v>
      </c>
      <c r="P102" s="40" t="e">
        <f>P101/M104</f>
        <v>#NUM!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</row>
    <row r="103" spans="1:48" ht="15" thickBot="1">
      <c r="A103" s="39"/>
      <c r="B103" s="5"/>
      <c r="C103" s="5"/>
      <c r="D103" s="6"/>
      <c r="E103" s="14">
        <v>354.367056</v>
      </c>
      <c r="F103" s="5">
        <f>SIGN(F102)</f>
        <v>1</v>
      </c>
      <c r="G103" s="5">
        <f>SIGN(G102)</f>
        <v>1</v>
      </c>
      <c r="H103" s="41" t="e">
        <f>E102/E103</f>
        <v>#NUM!</v>
      </c>
      <c r="I103" s="39"/>
      <c r="J103" s="5"/>
      <c r="K103" s="5"/>
      <c r="L103" s="6"/>
      <c r="M103" s="14">
        <v>354.367056</v>
      </c>
      <c r="N103" s="5">
        <f>SIGN(N102)</f>
        <v>1</v>
      </c>
      <c r="O103" s="5">
        <f>SIGN(O102)</f>
        <v>1</v>
      </c>
      <c r="P103" s="41" t="e">
        <f>M102/M103</f>
        <v>#NUM!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</row>
    <row r="104" spans="1:48" ht="14.25">
      <c r="A104" s="39" t="s">
        <v>0</v>
      </c>
      <c r="B104" s="52">
        <f>العمر!D104</f>
        <v>0</v>
      </c>
      <c r="C104" s="52">
        <f>العمر!E104</f>
        <v>0</v>
      </c>
      <c r="D104" s="52">
        <f>العمر!F104</f>
        <v>0</v>
      </c>
      <c r="E104" s="15">
        <v>29.530587999999998</v>
      </c>
      <c r="F104" s="5">
        <f>F103-1</f>
        <v>0</v>
      </c>
      <c r="G104" s="5">
        <f>G103-1</f>
        <v>0</v>
      </c>
      <c r="H104" s="42" t="e">
        <f>FLOOR(H103,1)</f>
        <v>#NUM!</v>
      </c>
      <c r="I104" s="39" t="s">
        <v>0</v>
      </c>
      <c r="J104" s="52">
        <f>العمر!L104</f>
        <v>0</v>
      </c>
      <c r="K104" s="52">
        <f>العمر!M104</f>
        <v>0</v>
      </c>
      <c r="L104" s="52">
        <f>العمر!N104</f>
        <v>0</v>
      </c>
      <c r="M104" s="15">
        <v>29.530587999999998</v>
      </c>
      <c r="N104" s="5">
        <f>N103-1</f>
        <v>0</v>
      </c>
      <c r="O104" s="5">
        <f>O103-1</f>
        <v>0</v>
      </c>
      <c r="P104" s="42" t="e">
        <f>FLOOR(P103,1)</f>
        <v>#NUM!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</row>
    <row r="105" spans="1:48" ht="15" thickBot="1">
      <c r="A105" s="39" t="s">
        <v>7</v>
      </c>
      <c r="B105" s="5"/>
      <c r="C105" s="5"/>
      <c r="D105" s="6"/>
      <c r="E105" s="15" t="e">
        <f>MOD(H101,E104)</f>
        <v>#NUM!</v>
      </c>
      <c r="F105" s="11">
        <f>SIGN(F104)</f>
        <v>0</v>
      </c>
      <c r="G105" s="11">
        <f>SIGN(G104)</f>
        <v>0</v>
      </c>
      <c r="H105" s="43" t="e">
        <f>FLOOR(H102,1)</f>
        <v>#NUM!</v>
      </c>
      <c r="I105" s="39" t="s">
        <v>7</v>
      </c>
      <c r="J105" s="5"/>
      <c r="K105" s="5"/>
      <c r="L105" s="6"/>
      <c r="M105" s="15" t="e">
        <f>MOD(P101,M104)</f>
        <v>#NUM!</v>
      </c>
      <c r="N105" s="11">
        <f>SIGN(N104)</f>
        <v>0</v>
      </c>
      <c r="O105" s="11">
        <f>SIGN(O104)</f>
        <v>0</v>
      </c>
      <c r="P105" s="43" t="e">
        <f>FLOOR(P102,1)</f>
        <v>#NUM!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</row>
    <row r="106" spans="1:48" ht="15" thickBot="1">
      <c r="A106" s="44">
        <f>DATE(D102,C102,B102)</f>
        <v>41771</v>
      </c>
      <c r="B106" s="5">
        <f>B102-B104</f>
        <v>12</v>
      </c>
      <c r="C106" s="5">
        <f>C102-C104</f>
        <v>5</v>
      </c>
      <c r="D106" s="6">
        <f>D102-D104</f>
        <v>2014</v>
      </c>
      <c r="E106" s="16" t="e">
        <f>E102/E104</f>
        <v>#NUM!</v>
      </c>
      <c r="F106" s="5">
        <f>-30*F105</f>
        <v>0</v>
      </c>
      <c r="G106" s="5">
        <f>-12*G105</f>
        <v>0</v>
      </c>
      <c r="H106" s="43" t="e">
        <f>FLOOR(E105,1)</f>
        <v>#NUM!</v>
      </c>
      <c r="I106" s="44">
        <f>DATE(L102,K102,J102)</f>
        <v>41771</v>
      </c>
      <c r="J106" s="5">
        <f>J102-J104</f>
        <v>12</v>
      </c>
      <c r="K106" s="5">
        <f>K102-K104</f>
        <v>5</v>
      </c>
      <c r="L106" s="6">
        <f>L102-L104</f>
        <v>2014</v>
      </c>
      <c r="M106" s="16" t="e">
        <f>M102/M104</f>
        <v>#NUM!</v>
      </c>
      <c r="N106" s="5">
        <f>-30*N105</f>
        <v>0</v>
      </c>
      <c r="O106" s="5">
        <f>-12*O105</f>
        <v>0</v>
      </c>
      <c r="P106" s="43" t="e">
        <f>FLOOR(M105,1)</f>
        <v>#NUM!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</row>
    <row r="107" spans="1:48" ht="15" thickBot="1">
      <c r="A107" s="46" t="e">
        <f>DATE(D104,C104,B104)</f>
        <v>#NUM!</v>
      </c>
      <c r="B107" s="47">
        <f>B106</f>
        <v>12</v>
      </c>
      <c r="C107" s="47">
        <f>C106+F105</f>
        <v>5</v>
      </c>
      <c r="D107" s="48">
        <f>D106+G105</f>
        <v>2014</v>
      </c>
      <c r="E107" s="49" t="s">
        <v>1</v>
      </c>
      <c r="F107" s="50">
        <f>B107+F106</f>
        <v>12</v>
      </c>
      <c r="G107" s="50">
        <f>C107+G106</f>
        <v>5</v>
      </c>
      <c r="H107" s="51">
        <f>D107</f>
        <v>2014</v>
      </c>
      <c r="I107" s="46" t="e">
        <f>DATE(L104,K104,J104)</f>
        <v>#NUM!</v>
      </c>
      <c r="J107" s="47">
        <f>J106</f>
        <v>12</v>
      </c>
      <c r="K107" s="47">
        <f>K106+N105</f>
        <v>5</v>
      </c>
      <c r="L107" s="48">
        <f>L106+O105</f>
        <v>2014</v>
      </c>
      <c r="M107" s="49" t="s">
        <v>1</v>
      </c>
      <c r="N107" s="50">
        <f>J107+N106</f>
        <v>12</v>
      </c>
      <c r="O107" s="50">
        <f>K107+O106</f>
        <v>5</v>
      </c>
      <c r="P107" s="51">
        <f>L107</f>
        <v>2014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</row>
    <row r="108" spans="1:48" ht="15" thickTop="1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</row>
    <row r="109" spans="1:48" ht="14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</row>
    <row r="110" spans="1:48" ht="14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</row>
    <row r="111" spans="1:48" ht="14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</row>
    <row r="112" spans="1:48" ht="15" thickBo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</row>
    <row r="113" spans="1:48" ht="14.25">
      <c r="A113" s="23"/>
      <c r="B113" s="1">
        <f ca="1">NOW()</f>
        <v>41771.07851481481</v>
      </c>
      <c r="C113" s="2"/>
      <c r="D113" s="2"/>
      <c r="E113" s="43">
        <f>FLOOR(F117,1)</f>
        <v>24</v>
      </c>
      <c r="F113" s="17">
        <f>DATE(E116,D116,C116)</f>
        <v>37421</v>
      </c>
      <c r="G113" s="5">
        <f>SIGN(C119)</f>
        <v>-1</v>
      </c>
      <c r="H113" s="5">
        <f>SIGN(D119)</f>
        <v>1</v>
      </c>
      <c r="I113" s="24">
        <f>MOD(F114,F115)</f>
        <v>290.12710400000014</v>
      </c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</row>
    <row r="114" spans="1:48" ht="15" thickBot="1">
      <c r="A114" s="23"/>
      <c r="B114" s="4"/>
      <c r="C114" s="5">
        <f>العمر!G22</f>
        <v>8</v>
      </c>
      <c r="D114" s="5">
        <f>العمر!H22</f>
        <v>10</v>
      </c>
      <c r="E114" s="5">
        <f>العمر!J22</f>
        <v>2018</v>
      </c>
      <c r="F114" s="18">
        <f>B118-F113</f>
        <v>5960</v>
      </c>
      <c r="G114" s="5">
        <f>G113+0.5</f>
        <v>-0.5</v>
      </c>
      <c r="H114" s="5">
        <f>H113+0.5</f>
        <v>1.5</v>
      </c>
      <c r="I114" s="25">
        <f>I113/F116</f>
        <v>9.82463010895686</v>
      </c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</row>
    <row r="115" spans="1:48" ht="15" thickBot="1">
      <c r="A115" s="23"/>
      <c r="B115" s="4"/>
      <c r="C115" s="5"/>
      <c r="D115" s="5"/>
      <c r="E115" s="6"/>
      <c r="F115" s="14">
        <v>354.367056</v>
      </c>
      <c r="G115" s="5">
        <f>SIGN(G114)</f>
        <v>-1</v>
      </c>
      <c r="H115" s="5">
        <f>SIGN(H114)</f>
        <v>1</v>
      </c>
      <c r="I115" s="26">
        <f>F114/F115</f>
        <v>16.818719175746406</v>
      </c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</row>
    <row r="116" spans="1:48" ht="14.25">
      <c r="A116" s="23"/>
      <c r="B116" s="4" t="s">
        <v>0</v>
      </c>
      <c r="C116" s="7">
        <f>العمر!G12</f>
        <v>14</v>
      </c>
      <c r="D116" s="7">
        <f>العمر!H12</f>
        <v>6</v>
      </c>
      <c r="E116" s="8">
        <f>العمر!J12</f>
        <v>2002</v>
      </c>
      <c r="F116" s="15">
        <v>29.530587999999998</v>
      </c>
      <c r="G116" s="5">
        <f>G115-1</f>
        <v>-2</v>
      </c>
      <c r="H116" s="5">
        <f>H115-1</f>
        <v>0</v>
      </c>
      <c r="I116" s="27">
        <f>FLOOR(I115,1)</f>
        <v>16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</row>
    <row r="117" spans="1:48" ht="15" thickBot="1">
      <c r="A117" s="23"/>
      <c r="B117" s="4" t="s">
        <v>7</v>
      </c>
      <c r="C117" s="5"/>
      <c r="D117" s="5"/>
      <c r="E117" s="6"/>
      <c r="F117" s="15">
        <f>MOD(I113,F116)</f>
        <v>24.351812000000162</v>
      </c>
      <c r="G117" s="11">
        <f>SIGN(G116)</f>
        <v>-1</v>
      </c>
      <c r="H117" s="11">
        <f>SIGN(H116)</f>
        <v>0</v>
      </c>
      <c r="I117" s="28">
        <f>FLOOR(I114,1)</f>
        <v>9</v>
      </c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</row>
    <row r="118" spans="1:48" ht="15" thickBot="1">
      <c r="A118" s="23"/>
      <c r="B118" s="20">
        <f>DATE(E114,D114,C114)</f>
        <v>43381</v>
      </c>
      <c r="C118" s="5">
        <f>C114-C116</f>
        <v>-6</v>
      </c>
      <c r="D118" s="5">
        <f>D114-D116</f>
        <v>4</v>
      </c>
      <c r="E118" s="6">
        <f>E114-E116</f>
        <v>16</v>
      </c>
      <c r="F118" s="16">
        <f>F114/F116</f>
        <v>201.82463010895688</v>
      </c>
      <c r="G118" s="5">
        <f>-30*G117</f>
        <v>30</v>
      </c>
      <c r="H118" s="5">
        <f>-12*H117</f>
        <v>0</v>
      </c>
      <c r="I118" s="29">
        <f>CEILING(F117,1)</f>
        <v>25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</row>
    <row r="119" spans="1:48" ht="15" thickBot="1">
      <c r="A119" s="23"/>
      <c r="B119" s="17">
        <f>DATE(E116,D116,C116)</f>
        <v>37421</v>
      </c>
      <c r="C119" s="9">
        <f>C118</f>
        <v>-6</v>
      </c>
      <c r="D119" s="9">
        <f>D118+G117</f>
        <v>3</v>
      </c>
      <c r="E119" s="10">
        <f>E118+H117</f>
        <v>16</v>
      </c>
      <c r="F119" s="12" t="s">
        <v>1</v>
      </c>
      <c r="G119" s="13">
        <f>C119+G118</f>
        <v>24</v>
      </c>
      <c r="H119" s="13">
        <f>D119+H118</f>
        <v>3</v>
      </c>
      <c r="I119" s="21">
        <f>E119</f>
        <v>16</v>
      </c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</row>
    <row r="120" spans="1:48" ht="14.25">
      <c r="A120" s="23"/>
      <c r="E120" s="22"/>
      <c r="F120" s="23"/>
      <c r="G120" s="23"/>
      <c r="H120" s="22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</row>
    <row r="121" spans="1:48" ht="14.25">
      <c r="A121" s="23"/>
      <c r="B121" s="55">
        <f>MOD(B118,7)</f>
        <v>2</v>
      </c>
      <c r="C121">
        <f>B121+1</f>
        <v>3</v>
      </c>
      <c r="D121" t="str">
        <f>CHOOSE(C121,"السبت","الأحد","الإثنين","الثلاثاء","الأربعاء","الخميس","الجمعة")</f>
        <v>الإثنين</v>
      </c>
      <c r="E121" s="22"/>
      <c r="F121" s="23"/>
      <c r="G121" s="23"/>
      <c r="H121" s="22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</row>
    <row r="122" spans="1:48" ht="14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</row>
    <row r="123" spans="1:48" ht="14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</row>
    <row r="124" spans="1:48" ht="14.25">
      <c r="A124" s="23"/>
      <c r="B124" s="23" t="s">
        <v>43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</row>
    <row r="125" spans="1:48" ht="14.2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</row>
    <row r="126" spans="1:48" ht="14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</row>
    <row r="127" spans="1:48" ht="14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</row>
    <row r="128" spans="1:48" ht="14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</row>
    <row r="129" spans="1:22" ht="14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ht="14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:22" ht="14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:22" ht="14.2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:22" ht="14.2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:22" ht="14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:22" ht="14.2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ht="14.2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:22" ht="14.2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:22" ht="14.2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:22" ht="14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:22" ht="14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:22" ht="14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ht="14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:22" ht="14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:22" ht="14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:22" ht="14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:22" ht="14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:22" ht="14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:22" ht="14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ht="14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:22" ht="14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:22" ht="14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ht="14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:22" ht="14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:22" ht="14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:22" ht="14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:22" ht="14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:22" ht="14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:22" ht="14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:22" ht="14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:22" ht="14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:22" ht="14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ht="14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:22" ht="14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:22" ht="14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</row>
    <row r="165" spans="1:22" ht="14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</row>
    <row r="166" spans="1:22" ht="14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</row>
    <row r="167" spans="1:22" ht="14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</row>
    <row r="168" spans="1:22" ht="14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</row>
    <row r="169" spans="1:22" ht="14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</row>
    <row r="170" spans="1:22" ht="14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</row>
    <row r="171" spans="1:22" ht="14.2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</row>
    <row r="172" spans="1:22" ht="14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</row>
    <row r="173" spans="1:22" ht="14.2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</row>
    <row r="174" spans="1:22" ht="14.2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</row>
    <row r="175" spans="1:22" ht="14.2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</row>
    <row r="176" spans="1:22" ht="14.2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</row>
    <row r="177" spans="1:22" ht="14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</row>
    <row r="178" spans="1:22" ht="14.2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</row>
    <row r="179" spans="1:22" ht="14.2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</row>
    <row r="180" spans="1:22" ht="14.2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</row>
    <row r="181" spans="1:22" ht="14.2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</row>
    <row r="182" spans="1:22" ht="14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</row>
    <row r="183" spans="1:22" ht="14.2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</row>
    <row r="184" spans="1:22" ht="14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</row>
    <row r="185" spans="1:22" ht="14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</row>
    <row r="186" spans="1:22" ht="14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</row>
    <row r="187" spans="1:22" ht="14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</row>
    <row r="188" spans="1:22" ht="14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</row>
    <row r="189" spans="1:22" ht="14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ht="14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ht="14.2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ht="14.2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</row>
    <row r="193" spans="1:22" ht="14.2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</row>
    <row r="194" spans="1:22" ht="14.2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22" ht="14.2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</row>
    <row r="196" spans="1:22" ht="14.2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</row>
    <row r="197" spans="1:22" ht="14.2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</row>
    <row r="198" spans="1:22" ht="14.2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</row>
    <row r="199" spans="1:22" ht="14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</row>
    <row r="200" spans="1:22" ht="14.2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</row>
    <row r="201" spans="1:22" ht="14.2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</row>
    <row r="202" spans="1:22" ht="14.2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</row>
    <row r="203" spans="1:22" ht="14.2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</row>
    <row r="204" spans="1:22" ht="14.2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</row>
    <row r="205" spans="1:22" ht="14.2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</row>
    <row r="206" spans="1:22" ht="14.2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</row>
    <row r="207" spans="1:22" ht="14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</row>
    <row r="208" spans="1:22" ht="14.2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</row>
    <row r="209" spans="1:22" ht="14.2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</row>
    <row r="210" spans="1:22" ht="14.2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</row>
    <row r="211" spans="1:22" ht="14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</row>
    <row r="212" spans="1:22" ht="14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</row>
    <row r="213" spans="1:22" ht="14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</row>
    <row r="214" spans="1:22" ht="14.2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</row>
    <row r="215" spans="1:22" ht="14.2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</row>
    <row r="216" spans="1:22" ht="14.2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</row>
    <row r="217" spans="1:22" ht="14.2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</row>
    <row r="218" spans="1:22" ht="14.2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22" ht="14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</row>
    <row r="220" spans="1:22" ht="14.2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</row>
    <row r="221" spans="1:22" ht="14.2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</row>
    <row r="222" spans="1:22" ht="14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</row>
    <row r="223" spans="1:22" ht="14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</row>
    <row r="224" spans="1:22" ht="14.2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</row>
    <row r="225" spans="1:22" ht="14.2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</row>
    <row r="226" spans="1:22" ht="14.2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</row>
    <row r="227" spans="1:22" ht="14.2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ht="14.2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</row>
    <row r="229" spans="1:22" ht="14.2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</row>
    <row r="230" spans="1:22" ht="14.2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</row>
    <row r="231" spans="1:22" ht="14.2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</row>
    <row r="232" spans="1:22" ht="14.2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</row>
    <row r="233" spans="1:22" ht="14.2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</row>
    <row r="234" spans="1:22" ht="14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</row>
    <row r="235" spans="1:22" ht="14.2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</row>
    <row r="236" spans="1:22" ht="14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</row>
    <row r="237" spans="1:22" ht="14.2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</row>
    <row r="238" spans="1:22" ht="14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</row>
    <row r="239" spans="1:22" ht="14.2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</row>
    <row r="240" spans="1:22" ht="14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</row>
    <row r="241" spans="1:22" ht="14.2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</row>
    <row r="242" spans="1:22" ht="14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</row>
    <row r="243" spans="1:22" ht="14.2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</row>
    <row r="244" spans="1:22" ht="14.2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</row>
    <row r="245" spans="1:22" ht="14.2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</row>
    <row r="246" spans="1:22" ht="14.2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</row>
    <row r="247" spans="1:22" ht="14.2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</row>
    <row r="248" spans="1:22" ht="14.2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</row>
    <row r="249" spans="1:22" ht="14.2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</row>
    <row r="250" spans="1:22" ht="14.2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</row>
    <row r="251" spans="1:22" ht="14.2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</row>
    <row r="252" spans="1:22" ht="14.2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</row>
    <row r="253" spans="1:22" ht="14.2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</row>
    <row r="254" spans="1:22" ht="14.2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</row>
    <row r="255" spans="1:22" ht="14.2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</row>
    <row r="256" spans="1:22" ht="14.2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</row>
    <row r="257" spans="1:22" ht="14.2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</row>
    <row r="258" spans="1:22" ht="14.2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</row>
    <row r="259" spans="1:22" ht="14.2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</row>
    <row r="260" spans="1:22" ht="14.2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</row>
    <row r="261" spans="1:22" ht="14.2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ht="14.2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</row>
    <row r="263" spans="1:22" ht="14.2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</row>
    <row r="264" spans="1:22" ht="14.2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</row>
    <row r="265" spans="1:22" ht="14.2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</row>
    <row r="266" spans="1:22" ht="14.2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</row>
    <row r="267" spans="1:22" ht="14.2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</row>
    <row r="268" spans="1:22" ht="14.2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</row>
    <row r="269" spans="1:22" ht="14.2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</row>
    <row r="270" spans="1:22" ht="14.2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</row>
    <row r="271" spans="1:22" ht="14.2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</row>
    <row r="272" spans="1:22" ht="14.2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</row>
    <row r="273" spans="1:22" ht="14.2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</row>
    <row r="274" spans="1:22" ht="14.2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</row>
    <row r="275" spans="1:22" ht="14.2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</row>
    <row r="276" spans="1:22" ht="14.2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</row>
    <row r="277" spans="1:22" ht="14.2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</row>
    <row r="278" spans="1:22" ht="14.2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</row>
    <row r="279" spans="1:22" ht="14.2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</row>
    <row r="280" spans="1:22" ht="14.2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</row>
    <row r="281" spans="1:22" ht="14.2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</row>
    <row r="282" spans="1:22" ht="14.2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</row>
    <row r="283" spans="1:22" ht="14.2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</row>
    <row r="284" spans="1:22" ht="14.2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</row>
    <row r="285" spans="1:22" ht="14.2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</row>
    <row r="286" spans="1:22" ht="14.2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</row>
    <row r="287" spans="1:22" ht="14.2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</row>
    <row r="288" spans="1:22" ht="14.2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</row>
    <row r="289" spans="1:22" ht="14.2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</row>
    <row r="290" spans="1:22" ht="14.2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</row>
    <row r="291" spans="1:22" ht="14.2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</row>
    <row r="292" spans="1:22" ht="14.2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</row>
    <row r="293" spans="1:22" ht="14.2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</row>
    <row r="294" spans="1:22" ht="14.2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</row>
    <row r="295" spans="1:22" ht="14.2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</row>
    <row r="296" spans="1:22" ht="14.2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ht="14.2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</row>
    <row r="298" spans="1:22" ht="14.2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</row>
    <row r="299" spans="1:22" ht="14.2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</row>
    <row r="300" spans="1:22" ht="14.2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</row>
    <row r="301" spans="1:22" ht="14.2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</row>
    <row r="302" spans="1:22" ht="14.2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</row>
    <row r="303" spans="1:22" ht="14.2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</row>
    <row r="304" spans="1:22" ht="14.2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</row>
    <row r="305" spans="1:22" ht="14.2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</row>
    <row r="306" spans="1:22" ht="14.2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</row>
    <row r="307" spans="1:22" ht="14.2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</row>
    <row r="308" spans="1:22" ht="14.2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</row>
    <row r="309" spans="1:22" ht="14.2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</row>
    <row r="310" spans="1:22" ht="14.2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</row>
    <row r="311" spans="1:22" ht="14.2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</row>
    <row r="312" spans="1:22" ht="14.2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</row>
    <row r="313" spans="1:22" ht="14.2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</row>
    <row r="314" spans="1:22" ht="14.2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</row>
    <row r="315" spans="1:22" ht="14.2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</row>
    <row r="316" spans="1:22" ht="14.2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</row>
    <row r="317" spans="1:22" ht="14.2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</row>
    <row r="318" spans="1:22" ht="14.2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</row>
    <row r="319" spans="1:22" ht="14.2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</row>
    <row r="320" spans="1:22" ht="14.2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</row>
    <row r="321" spans="1:22" ht="14.2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</row>
    <row r="322" spans="1:22" ht="14.2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</row>
    <row r="323" spans="1:22" ht="14.2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</row>
    <row r="324" spans="1:22" ht="14.2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</row>
    <row r="325" spans="1:22" ht="14.2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</row>
    <row r="326" spans="1:22" ht="14.2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</row>
    <row r="327" spans="1:22" ht="14.2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</row>
    <row r="328" spans="1:22" ht="14.2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</row>
    <row r="329" spans="1:22" ht="14.2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</row>
    <row r="330" spans="1:22" ht="14.2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ht="14.2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</row>
    <row r="332" spans="1:22" ht="14.2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</row>
    <row r="333" spans="1:22" ht="14.2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</row>
    <row r="334" spans="1:22" ht="14.2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</row>
    <row r="335" spans="1:22" ht="14.2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</row>
    <row r="336" spans="1:22" ht="14.2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</row>
    <row r="337" spans="1:22" ht="14.2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</row>
    <row r="338" spans="1:22" ht="14.2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</row>
    <row r="339" spans="1:22" ht="14.2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</row>
    <row r="340" spans="1:22" ht="14.2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</row>
    <row r="341" spans="1:22" ht="14.2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</row>
    <row r="342" spans="1:22" ht="14.2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</row>
    <row r="343" spans="1:22" ht="14.2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</row>
    <row r="344" spans="1:22" ht="14.2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</row>
    <row r="345" spans="1:22" ht="14.2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</row>
    <row r="346" spans="1:22" ht="14.2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</row>
    <row r="347" spans="1:22" ht="14.2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</row>
    <row r="348" spans="1:22" ht="14.2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</row>
    <row r="349" spans="1:22" ht="14.2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</row>
    <row r="350" spans="1:22" ht="14.2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</row>
    <row r="351" spans="1:22" ht="14.2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</row>
    <row r="352" spans="1:22" ht="14.2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</row>
    <row r="353" spans="1:22" ht="14.2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</row>
    <row r="354" spans="1:22" ht="14.2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</row>
    <row r="355" spans="1:22" ht="14.2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</row>
    <row r="356" spans="1:22" ht="14.2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</row>
    <row r="357" spans="1:22" ht="14.2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</row>
    <row r="358" spans="1:22" ht="14.2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</row>
    <row r="359" spans="1:22" ht="14.2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</row>
    <row r="360" spans="1:22" ht="14.2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</row>
    <row r="361" spans="1:22" ht="14.2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</row>
    <row r="362" spans="1:22" ht="14.2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</row>
    <row r="363" spans="1:22" ht="14.2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</row>
    <row r="364" spans="1:22" ht="14.2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</row>
    <row r="365" spans="1:22" ht="14.2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</row>
    <row r="366" spans="1:22" ht="14.2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</row>
    <row r="367" spans="1:22" ht="14.2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</row>
    <row r="368" spans="1:22" ht="14.2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</row>
    <row r="369" spans="1:22" ht="14.2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</row>
    <row r="370" spans="1:22" ht="14.2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</row>
    <row r="371" spans="1:22" ht="14.2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</row>
    <row r="372" spans="1:22" ht="14.2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</row>
    <row r="373" spans="1:22" ht="14.2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</row>
    <row r="374" spans="1:22" ht="14.2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</row>
    <row r="375" spans="1:22" ht="14.2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</row>
    <row r="376" spans="1:22" ht="14.2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</row>
    <row r="377" spans="1:22" ht="14.2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</row>
    <row r="378" spans="1:22" ht="14.2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</row>
    <row r="379" spans="1:22" ht="14.2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</row>
    <row r="380" spans="1:22" ht="14.2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</row>
    <row r="381" spans="1:22" ht="14.2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</row>
    <row r="382" spans="1:22" ht="14.2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</row>
    <row r="383" spans="1:22" ht="14.2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</row>
    <row r="384" spans="1:22" ht="14.2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</row>
    <row r="385" spans="1:22" ht="14.2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</row>
    <row r="386" spans="1:22" ht="14.2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</row>
    <row r="387" spans="1:22" ht="14.2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</row>
    <row r="388" spans="1:22" ht="14.2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</row>
    <row r="389" spans="1:22" ht="14.2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</row>
    <row r="390" spans="1:22" ht="14.2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</row>
    <row r="391" spans="1:22" ht="14.2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</row>
    <row r="392" spans="1:22" ht="14.2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</row>
    <row r="393" spans="1:22" ht="14.2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</row>
    <row r="394" spans="1:22" ht="14.2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ht="14.2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</row>
    <row r="396" spans="1:22" ht="14.2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</row>
    <row r="397" spans="1:22" ht="14.2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</row>
    <row r="398" spans="1:22" ht="14.2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</row>
    <row r="399" spans="1:22" ht="14.2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14.2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</row>
    <row r="401" spans="1:22" ht="14.2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</row>
    <row r="402" spans="1:22" ht="14.2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</row>
    <row r="403" spans="1:22" ht="14.2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</row>
    <row r="404" spans="1:22" ht="14.2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</row>
    <row r="405" spans="1:22" ht="14.2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</row>
    <row r="406" spans="1:22" ht="14.2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</row>
    <row r="407" spans="1:22" ht="14.2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</row>
    <row r="408" spans="1:22" ht="14.2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</row>
    <row r="409" spans="1:22" ht="14.2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</row>
    <row r="410" spans="1:22" ht="14.2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</row>
    <row r="411" spans="1:22" ht="14.2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</row>
    <row r="412" spans="1:22" ht="14.2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</row>
    <row r="413" spans="1:22" ht="14.2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</row>
    <row r="414" spans="1:22" ht="14.2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</row>
    <row r="415" spans="1:22" ht="14.2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</row>
    <row r="416" spans="1:22" ht="14.2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</row>
    <row r="417" spans="1:22" ht="14.2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</row>
    <row r="418" spans="1:22" ht="14.2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</row>
    <row r="419" spans="1:22" ht="14.2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</row>
    <row r="420" spans="1:22" ht="14.2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</row>
    <row r="421" spans="1:22" ht="14.2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</row>
    <row r="422" spans="1:22" ht="14.2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</row>
    <row r="423" spans="1:22" ht="14.2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</row>
    <row r="424" spans="1:22" ht="14.2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</row>
    <row r="425" spans="1:22" ht="14.2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</row>
    <row r="426" spans="1:22" ht="14.2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</row>
    <row r="427" spans="1:22" ht="14.2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</row>
    <row r="428" spans="1:22" ht="14.2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</row>
    <row r="429" spans="1:22" ht="14.2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</row>
    <row r="430" spans="1:22" ht="14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</row>
    <row r="431" spans="1:22" ht="14.2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</row>
    <row r="432" spans="1:22" ht="14.2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</row>
    <row r="433" spans="1:22" ht="14.2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</row>
    <row r="434" spans="1:22" ht="14.2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</row>
    <row r="435" spans="1:22" ht="14.2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</row>
    <row r="436" spans="1:22" ht="14.2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</row>
    <row r="437" spans="1:22" ht="14.2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</row>
    <row r="438" spans="1:22" ht="14.2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</row>
    <row r="439" spans="1:22" ht="14.2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</row>
    <row r="440" spans="1:22" ht="14.2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</row>
  </sheetData>
  <sheetProtection password="CB05"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Salah Aldeen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Soft 2</dc:creator>
  <cp:keywords/>
  <dc:description/>
  <cp:lastModifiedBy>King Soft 2</cp:lastModifiedBy>
  <dcterms:created xsi:type="dcterms:W3CDTF">2013-10-21T19:20:24Z</dcterms:created>
  <dcterms:modified xsi:type="dcterms:W3CDTF">2014-05-11T22:53:41Z</dcterms:modified>
  <cp:category/>
  <cp:version/>
  <cp:contentType/>
  <cp:contentStatus/>
</cp:coreProperties>
</file>