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تقويم غانم" sheetId="1" r:id="rId1"/>
  </sheets>
  <definedNames/>
  <calcPr fullCalcOnLoad="1"/>
</workbook>
</file>

<file path=xl/sharedStrings.xml><?xml version="1.0" encoding="utf-8"?>
<sst xmlns="http://schemas.openxmlformats.org/spreadsheetml/2006/main" count="289" uniqueCount="110">
  <si>
    <t>العدد</t>
  </si>
  <si>
    <t>تحويل العدد الى تاريخ هجري</t>
  </si>
  <si>
    <t>طول السنة</t>
  </si>
  <si>
    <t>طول الشهر</t>
  </si>
  <si>
    <t>سنوات سابقة</t>
  </si>
  <si>
    <t>رقم بكسور</t>
  </si>
  <si>
    <t>ازالة الكسور</t>
  </si>
  <si>
    <t>ايام سنة حالية</t>
  </si>
  <si>
    <t>ايام شهر حالي</t>
  </si>
  <si>
    <t>شهور سابقة</t>
  </si>
  <si>
    <t>الدليل</t>
  </si>
  <si>
    <t>سنة حالية</t>
  </si>
  <si>
    <t>شهر حالي</t>
  </si>
  <si>
    <t>يوم</t>
  </si>
  <si>
    <t>النتيجة</t>
  </si>
  <si>
    <t>شهر</t>
  </si>
  <si>
    <t>سنة</t>
  </si>
  <si>
    <t>شهور سابقة للسنة</t>
  </si>
  <si>
    <t>تحويل تاريخ هجري الى عدد</t>
  </si>
  <si>
    <t>ايام حالية</t>
  </si>
  <si>
    <t>عدد ايام</t>
  </si>
  <si>
    <t>جملة</t>
  </si>
  <si>
    <t>رفع للأعلى</t>
  </si>
  <si>
    <t>تحويل العدد الى تاريخ ميلادي</t>
  </si>
  <si>
    <t>بسيطة/كبيسة</t>
  </si>
  <si>
    <t>اليوم</t>
  </si>
  <si>
    <t>الشهر</t>
  </si>
  <si>
    <t>ايام سنوات سابقة</t>
  </si>
  <si>
    <t>تحويل تاريخ ميلادي الى عدد</t>
  </si>
  <si>
    <t>السنة الحالية</t>
  </si>
  <si>
    <t>مجموع</t>
  </si>
  <si>
    <t>سنوات مضافة</t>
  </si>
  <si>
    <t>رفع المقابل</t>
  </si>
  <si>
    <t>الأربعاء</t>
  </si>
  <si>
    <t>الخميس</t>
  </si>
  <si>
    <t>الجمعة</t>
  </si>
  <si>
    <t>السبت</t>
  </si>
  <si>
    <t>الأحد</t>
  </si>
  <si>
    <t>الإثنين</t>
  </si>
  <si>
    <t>الثلاثاء</t>
  </si>
  <si>
    <t>المحرم</t>
  </si>
  <si>
    <t>ربيع أول</t>
  </si>
  <si>
    <t>ربيع ثان</t>
  </si>
  <si>
    <t>ذو القعدة</t>
  </si>
  <si>
    <t>ذو الحجة</t>
  </si>
  <si>
    <t>صفر</t>
  </si>
  <si>
    <t>رجب</t>
  </si>
  <si>
    <t>شعبان</t>
  </si>
  <si>
    <t>رمضان</t>
  </si>
  <si>
    <t>شوال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</si>
  <si>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</si>
  <si>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</si>
  <si>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</si>
  <si>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</si>
  <si>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</si>
  <si>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</si>
  <si>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</si>
  <si>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اغسطس</t>
  </si>
  <si>
    <t>سبتمبر</t>
  </si>
  <si>
    <t>نوفمبر</t>
  </si>
  <si>
    <t>ديسمبر</t>
  </si>
  <si>
    <t>أكتوبر</t>
  </si>
  <si>
    <t>جمادى أولى</t>
  </si>
  <si>
    <t>جمادى ثانية</t>
  </si>
  <si>
    <t>اكتب هنا التاريخ الميلادي</t>
  </si>
  <si>
    <t>هنا يظهر التاريخ الهجري المقابل</t>
  </si>
  <si>
    <t>اكتب هنا التاريخ الهجري</t>
  </si>
  <si>
    <t>هنا يظهر التاريخ الميلادي المقابل</t>
  </si>
  <si>
    <t>الشهر الميلادي</t>
  </si>
  <si>
    <t>الشهر الهجري</t>
  </si>
  <si>
    <t>ايام ميلادية</t>
  </si>
  <si>
    <t>ايام هجرية</t>
  </si>
  <si>
    <t>هذا البرنامج من تصميم</t>
  </si>
  <si>
    <t>د. عبد العزيز محمد غانم</t>
  </si>
  <si>
    <t>برنامج غانم للتقويم الهجري والميلادي قبل وبعد التاريخ</t>
  </si>
  <si>
    <t>تعديل التاريخ الميلادي</t>
  </si>
  <si>
    <t>تعديل التاريخ الهجري</t>
  </si>
  <si>
    <t>السنة</t>
  </si>
  <si>
    <t>اضافة مليون</t>
  </si>
  <si>
    <t>اضافة 1.04 مليون</t>
  </si>
  <si>
    <t>ايام مضافة</t>
  </si>
  <si>
    <t>فرق م / هـ</t>
  </si>
  <si>
    <t>التاريخ الميلادي الجديد</t>
  </si>
  <si>
    <t>النتائج</t>
  </si>
  <si>
    <t>اضافة الفرق</t>
  </si>
  <si>
    <t>سنوات موجبة</t>
  </si>
  <si>
    <t>سنوات سالبة</t>
  </si>
  <si>
    <t>فرق المليونين</t>
  </si>
  <si>
    <t>المضاف+الفرق</t>
  </si>
  <si>
    <t>خصم الفرق</t>
  </si>
  <si>
    <t>الفرق</t>
  </si>
  <si>
    <t>المقابل الهجري</t>
  </si>
  <si>
    <t>اختيار المقابل</t>
  </si>
  <si>
    <t>اختيار ايام</t>
  </si>
  <si>
    <t>تعديل ايام ميلاد</t>
  </si>
  <si>
    <t>دليل اليوم</t>
  </si>
  <si>
    <t>يوم موجب</t>
  </si>
  <si>
    <t>يوم سالب</t>
  </si>
  <si>
    <t>تعديل الدليل</t>
  </si>
  <si>
    <t>اختيار اليوم</t>
  </si>
  <si>
    <t>التاريخ الهجري الجديد</t>
  </si>
  <si>
    <t>المقابل الميلادي</t>
  </si>
  <si>
    <t>الفرق الكامل</t>
  </si>
  <si>
    <t>الميبلادي الناتج</t>
  </si>
  <si>
    <t>المقاتبل الحقيقي</t>
  </si>
  <si>
    <t>رفع الحقيقي</t>
  </si>
  <si>
    <t>الميلادي الناتج</t>
  </si>
  <si>
    <t>ايام مبلادية حق</t>
  </si>
  <si>
    <t>ايام هجرية حق</t>
  </si>
  <si>
    <t>انتهى تصميمه يوم الأحــ 18-12-2011 م ــد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</si>
</sst>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5" borderId="4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6" borderId="8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6" borderId="10" xfId="0" applyFont="1" applyFill="1" applyBorder="1" applyAlignment="1" applyProtection="1">
      <alignment horizontal="center"/>
      <protection hidden="1"/>
    </xf>
    <xf numFmtId="0" fontId="4" fillId="5" borderId="12" xfId="0" applyFont="1" applyFill="1" applyBorder="1" applyAlignment="1" applyProtection="1">
      <alignment horizontal="center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center"/>
      <protection hidden="1"/>
    </xf>
    <xf numFmtId="0" fontId="4" fillId="5" borderId="14" xfId="0" applyFont="1" applyFill="1" applyBorder="1" applyAlignment="1" applyProtection="1">
      <alignment horizontal="center"/>
      <protection hidden="1"/>
    </xf>
    <xf numFmtId="0" fontId="4" fillId="6" borderId="13" xfId="0" applyFont="1" applyFill="1" applyBorder="1" applyAlignment="1" applyProtection="1">
      <alignment horizontal="center"/>
      <protection hidden="1"/>
    </xf>
    <xf numFmtId="0" fontId="4" fillId="6" borderId="14" xfId="0" applyFont="1" applyFill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0" fillId="7" borderId="7" xfId="0" applyFill="1" applyBorder="1" applyAlignment="1" applyProtection="1">
      <alignment horizontal="center"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4" fillId="7" borderId="15" xfId="0" applyFont="1" applyFill="1" applyBorder="1" applyAlignment="1" applyProtection="1">
      <alignment horizontal="center"/>
      <protection hidden="1"/>
    </xf>
    <xf numFmtId="0" fontId="0" fillId="7" borderId="16" xfId="0" applyFill="1" applyBorder="1" applyAlignment="1" applyProtection="1">
      <alignment horizontal="center"/>
      <protection hidden="1"/>
    </xf>
    <xf numFmtId="0" fontId="0" fillId="7" borderId="17" xfId="0" applyFill="1" applyBorder="1" applyAlignment="1" applyProtection="1">
      <alignment horizontal="center"/>
      <protection hidden="1"/>
    </xf>
    <xf numFmtId="0" fontId="4" fillId="6" borderId="4" xfId="0" applyFont="1" applyFill="1" applyBorder="1" applyAlignment="1" applyProtection="1">
      <alignment horizontal="center"/>
      <protection hidden="1"/>
    </xf>
    <xf numFmtId="0" fontId="0" fillId="6" borderId="3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0" fontId="4" fillId="3" borderId="4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1" fillId="8" borderId="0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0"/>
  <sheetViews>
    <sheetView rightToLeft="1" tabSelected="1" workbookViewId="0" topLeftCell="A1">
      <pane xSplit="16" ySplit="29" topLeftCell="Q36" activePane="bottomRight" state="frozen"/>
      <selection pane="topLeft" activeCell="A1" sqref="A1"/>
      <selection pane="topRight" activeCell="Q1" sqref="Q1"/>
      <selection pane="bottomLeft" activeCell="A30" sqref="A30"/>
      <selection pane="bottomRight" activeCell="E16" sqref="E16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11" width="10.00390625" style="0" customWidth="1"/>
    <col min="12" max="12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thickBot="1" thickTop="1">
      <c r="A2" s="1"/>
      <c r="B2" s="2"/>
      <c r="C2" s="3"/>
      <c r="D2" s="4"/>
      <c r="E2" s="5" t="s">
        <v>74</v>
      </c>
      <c r="F2" s="6"/>
      <c r="G2" s="6"/>
      <c r="H2" s="6"/>
      <c r="I2" s="7"/>
      <c r="J2" s="8"/>
      <c r="K2" s="9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customHeight="1" thickBot="1" thickTop="1">
      <c r="A3" s="1"/>
      <c r="B3" s="11"/>
      <c r="C3" s="12"/>
      <c r="D3" s="12"/>
      <c r="E3" s="13"/>
      <c r="F3" s="13"/>
      <c r="G3" s="13"/>
      <c r="H3" s="13"/>
      <c r="I3" s="13"/>
      <c r="J3" s="12"/>
      <c r="K3" s="12"/>
      <c r="L3" s="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 thickBot="1" thickTop="1">
      <c r="A4" s="1"/>
      <c r="B4" s="11"/>
      <c r="C4" s="14"/>
      <c r="D4" s="15" t="s">
        <v>64</v>
      </c>
      <c r="E4" s="16"/>
      <c r="F4" s="14"/>
      <c r="G4" s="14"/>
      <c r="H4" s="14"/>
      <c r="I4" s="17" t="s">
        <v>65</v>
      </c>
      <c r="J4" s="18"/>
      <c r="K4" s="14"/>
      <c r="L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customHeight="1" thickBot="1" thickTop="1">
      <c r="A5" s="1"/>
      <c r="B5" s="11"/>
      <c r="C5" s="12"/>
      <c r="D5" s="12"/>
      <c r="E5" s="12"/>
      <c r="F5" s="12"/>
      <c r="G5" s="12"/>
      <c r="H5" s="12"/>
      <c r="I5" s="12"/>
      <c r="J5" s="12"/>
      <c r="K5" s="12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 thickBot="1" thickTop="1">
      <c r="A6" s="1"/>
      <c r="B6" s="11"/>
      <c r="C6" s="12"/>
      <c r="D6" s="19" t="s">
        <v>13</v>
      </c>
      <c r="E6" s="19">
        <v>30</v>
      </c>
      <c r="F6" s="20" t="s">
        <v>68</v>
      </c>
      <c r="G6" s="21" t="s">
        <v>25</v>
      </c>
      <c r="H6" s="22" t="s">
        <v>69</v>
      </c>
      <c r="I6" s="23" t="s">
        <v>13</v>
      </c>
      <c r="J6" s="23">
        <f>C146</f>
        <v>3</v>
      </c>
      <c r="K6" s="12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 customHeight="1" thickBot="1" thickTop="1">
      <c r="A7" s="1"/>
      <c r="B7" s="11"/>
      <c r="C7" s="12"/>
      <c r="D7" s="24" t="s">
        <v>15</v>
      </c>
      <c r="E7" s="24">
        <v>12</v>
      </c>
      <c r="F7" s="25" t="str">
        <f>N149</f>
        <v>ديسمبر</v>
      </c>
      <c r="G7" s="26" t="str">
        <f>N145</f>
        <v>الجمعة</v>
      </c>
      <c r="H7" s="27" t="str">
        <f>N152</f>
        <v>جمادى أولى</v>
      </c>
      <c r="I7" s="28" t="s">
        <v>15</v>
      </c>
      <c r="J7" s="28">
        <f>C147</f>
        <v>5</v>
      </c>
      <c r="K7" s="12"/>
      <c r="L7" s="1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 customHeight="1" thickBot="1" thickTop="1">
      <c r="A8" s="1"/>
      <c r="B8" s="11"/>
      <c r="C8" s="12"/>
      <c r="D8" s="29" t="s">
        <v>16</v>
      </c>
      <c r="E8" s="29">
        <v>-1</v>
      </c>
      <c r="F8" s="12"/>
      <c r="G8" s="12"/>
      <c r="H8" s="12"/>
      <c r="I8" s="30" t="s">
        <v>16</v>
      </c>
      <c r="J8" s="30">
        <f>C148</f>
        <v>-641</v>
      </c>
      <c r="K8" s="12"/>
      <c r="L8" s="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 thickBot="1" thickTop="1">
      <c r="A9" s="1"/>
      <c r="B9" s="11"/>
      <c r="C9" s="12"/>
      <c r="D9" s="12"/>
      <c r="E9" s="12"/>
      <c r="F9" s="12"/>
      <c r="G9" s="12"/>
      <c r="H9" s="12"/>
      <c r="I9" s="12"/>
      <c r="J9" s="12"/>
      <c r="K9" s="12"/>
      <c r="L9" s="1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 customHeight="1" thickBot="1" thickTop="1">
      <c r="A10" s="1"/>
      <c r="B10" s="11"/>
      <c r="C10" s="12"/>
      <c r="D10" s="31" t="s">
        <v>70</v>
      </c>
      <c r="E10" s="32">
        <f>J144</f>
        <v>-2</v>
      </c>
      <c r="F10" s="1"/>
      <c r="G10" s="12"/>
      <c r="H10" s="12"/>
      <c r="I10" s="33" t="s">
        <v>71</v>
      </c>
      <c r="J10" s="34">
        <f>G146</f>
        <v>-227029</v>
      </c>
      <c r="K10" s="12"/>
      <c r="L10" s="1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 customHeight="1" thickBot="1" thickTop="1">
      <c r="A11" s="1"/>
      <c r="B11" s="11"/>
      <c r="C11" s="35"/>
      <c r="D11" s="36"/>
      <c r="E11" s="37"/>
      <c r="F11" s="38" t="s">
        <v>72</v>
      </c>
      <c r="G11" s="39"/>
      <c r="H11" s="40"/>
      <c r="I11" s="35"/>
      <c r="J11" s="36"/>
      <c r="K11" s="37"/>
      <c r="L11" s="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 customHeight="1" thickBot="1" thickTop="1">
      <c r="A12" s="1"/>
      <c r="B12" s="11"/>
      <c r="C12" s="12"/>
      <c r="D12" s="12"/>
      <c r="E12" s="12"/>
      <c r="F12" s="41" t="s">
        <v>73</v>
      </c>
      <c r="G12" s="42"/>
      <c r="H12" s="43"/>
      <c r="I12" s="12"/>
      <c r="J12" s="12"/>
      <c r="K12" s="12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 customHeight="1" thickBot="1" thickTop="1">
      <c r="A13" s="1"/>
      <c r="B13" s="11"/>
      <c r="C13" s="14"/>
      <c r="D13" s="44" t="s">
        <v>66</v>
      </c>
      <c r="E13" s="45"/>
      <c r="F13" s="14"/>
      <c r="G13" s="14"/>
      <c r="H13" s="14"/>
      <c r="I13" s="46" t="s">
        <v>67</v>
      </c>
      <c r="J13" s="47"/>
      <c r="K13" s="14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 customHeight="1" thickBot="1" thickTop="1">
      <c r="A14" s="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 customHeight="1" thickBot="1" thickTop="1">
      <c r="A15" s="1"/>
      <c r="B15" s="11"/>
      <c r="C15" s="12"/>
      <c r="D15" s="23" t="s">
        <v>13</v>
      </c>
      <c r="E15" s="23">
        <v>2</v>
      </c>
      <c r="F15" s="20" t="s">
        <v>69</v>
      </c>
      <c r="G15" s="21" t="s">
        <v>25</v>
      </c>
      <c r="H15" s="22" t="s">
        <v>68</v>
      </c>
      <c r="I15" s="19" t="s">
        <v>13</v>
      </c>
      <c r="J15" s="19">
        <f>C186</f>
        <v>28</v>
      </c>
      <c r="K15" s="12"/>
      <c r="L15" s="1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 thickBot="1" thickTop="1">
      <c r="A16" s="1"/>
      <c r="B16" s="11"/>
      <c r="C16" s="12"/>
      <c r="D16" s="28" t="s">
        <v>15</v>
      </c>
      <c r="E16" s="28">
        <v>1</v>
      </c>
      <c r="F16" s="25" t="str">
        <f>N194</f>
        <v>المحرم</v>
      </c>
      <c r="G16" s="26" t="str">
        <f>N187</f>
        <v>الخميس</v>
      </c>
      <c r="H16" s="27" t="str">
        <f>N191</f>
        <v>يوليو</v>
      </c>
      <c r="I16" s="24" t="s">
        <v>15</v>
      </c>
      <c r="J16" s="24">
        <f>C187</f>
        <v>7</v>
      </c>
      <c r="K16" s="12"/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 customHeight="1" thickBot="1" thickTop="1">
      <c r="A17" s="1"/>
      <c r="B17" s="11"/>
      <c r="C17" s="12"/>
      <c r="D17" s="30" t="s">
        <v>16</v>
      </c>
      <c r="E17" s="30">
        <v>1</v>
      </c>
      <c r="F17" s="12"/>
      <c r="G17" s="12"/>
      <c r="H17" s="12"/>
      <c r="I17" s="29" t="s">
        <v>16</v>
      </c>
      <c r="J17" s="29">
        <f>C188</f>
        <v>622</v>
      </c>
      <c r="K17" s="12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 customHeight="1" thickBot="1" thickTop="1">
      <c r="A18" s="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 customHeight="1" thickBot="1" thickTop="1">
      <c r="A19" s="1"/>
      <c r="B19" s="11"/>
      <c r="C19" s="12"/>
      <c r="D19" s="33" t="s">
        <v>71</v>
      </c>
      <c r="E19" s="34">
        <f>I193</f>
        <v>2</v>
      </c>
      <c r="F19" s="1"/>
      <c r="G19" s="12"/>
      <c r="H19" s="12"/>
      <c r="I19" s="31" t="s">
        <v>70</v>
      </c>
      <c r="J19" s="32">
        <f>I192</f>
        <v>227029</v>
      </c>
      <c r="K19" s="12"/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 customHeight="1" thickBot="1" thickTop="1">
      <c r="A20" s="1"/>
      <c r="B20" s="11"/>
      <c r="C20" s="12"/>
      <c r="D20" s="12"/>
      <c r="E20" s="12"/>
      <c r="F20" s="36"/>
      <c r="G20" s="36"/>
      <c r="H20" s="36"/>
      <c r="I20" s="36"/>
      <c r="J20" s="36"/>
      <c r="K20" s="36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 thickBot="1" thickTop="1">
      <c r="A21" s="1"/>
      <c r="B21" s="48"/>
      <c r="C21" s="9"/>
      <c r="D21" s="9"/>
      <c r="E21" s="49"/>
      <c r="F21" s="50" t="s">
        <v>109</v>
      </c>
      <c r="G21" s="51"/>
      <c r="H21" s="52"/>
      <c r="I21" s="8"/>
      <c r="J21" s="9"/>
      <c r="K21" s="9"/>
      <c r="L21" s="5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12.75">
      <c r="A43" s="54"/>
      <c r="B43" s="54" t="s">
        <v>1</v>
      </c>
      <c r="C43" s="54"/>
      <c r="D43" s="54">
        <f>B46</f>
        <v>368314710.24</v>
      </c>
      <c r="E43" s="54" t="s">
        <v>2</v>
      </c>
      <c r="F43" s="54" t="s">
        <v>3</v>
      </c>
      <c r="G43" s="54"/>
      <c r="H43" s="54"/>
      <c r="I43" s="54">
        <f>D43-1</f>
        <v>368314709.24</v>
      </c>
      <c r="J43" s="54" t="s">
        <v>2</v>
      </c>
      <c r="K43" s="54" t="s">
        <v>3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12.75">
      <c r="A44" s="54"/>
      <c r="B44" s="54"/>
      <c r="C44" s="54"/>
      <c r="D44" s="54"/>
      <c r="E44" s="54">
        <v>354.367056</v>
      </c>
      <c r="F44" s="54">
        <f>E44/12</f>
        <v>29.530587999999998</v>
      </c>
      <c r="G44" s="54"/>
      <c r="H44" s="54"/>
      <c r="I44" s="54"/>
      <c r="J44" s="54">
        <v>354.367056</v>
      </c>
      <c r="K44" s="54">
        <f>J44/12</f>
        <v>29.530587999999998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4" ht="12.75">
      <c r="A45" s="54"/>
      <c r="B45" s="54" t="s">
        <v>0</v>
      </c>
      <c r="C45" s="54"/>
      <c r="D45" s="54"/>
      <c r="E45" s="54" t="s">
        <v>5</v>
      </c>
      <c r="F45" s="54" t="s">
        <v>6</v>
      </c>
      <c r="G45" s="54" t="s">
        <v>10</v>
      </c>
      <c r="H45" s="54"/>
      <c r="I45" s="54"/>
      <c r="J45" s="54" t="s">
        <v>5</v>
      </c>
      <c r="K45" s="54" t="s">
        <v>6</v>
      </c>
      <c r="L45" s="54" t="s">
        <v>10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4" ht="12.75">
      <c r="A46" s="54"/>
      <c r="B46" s="54">
        <f>G145</f>
        <v>368314710.24</v>
      </c>
      <c r="C46" s="54"/>
      <c r="D46" s="54" t="s">
        <v>4</v>
      </c>
      <c r="E46" s="54">
        <f>D43/E44</f>
        <v>1039359.342252176</v>
      </c>
      <c r="F46" s="54">
        <f>FLOOR(E46,1)</f>
        <v>1039359</v>
      </c>
      <c r="G46" s="54">
        <f>SIGN(F46)</f>
        <v>1</v>
      </c>
      <c r="H46" s="54"/>
      <c r="I46" s="54" t="s">
        <v>4</v>
      </c>
      <c r="J46" s="54">
        <f>I43/J44</f>
        <v>1039359.3394302432</v>
      </c>
      <c r="K46" s="54">
        <f>FLOOR(J46,1)</f>
        <v>1039359</v>
      </c>
      <c r="L46" s="54">
        <f>SIGN(K46)</f>
        <v>1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1:24" ht="12.75">
      <c r="A47" s="54"/>
      <c r="B47" s="54"/>
      <c r="C47" s="54"/>
      <c r="D47" s="54" t="s">
        <v>7</v>
      </c>
      <c r="E47" s="54">
        <f>MOD(D43,E44)</f>
        <v>121.28289601894807</v>
      </c>
      <c r="F47" s="54">
        <f>FLOOR(E47,1)</f>
        <v>121</v>
      </c>
      <c r="G47" s="54">
        <f>SIGN(F47)</f>
        <v>1</v>
      </c>
      <c r="H47" s="54"/>
      <c r="I47" s="54" t="s">
        <v>7</v>
      </c>
      <c r="J47" s="54">
        <f>MOD(I43,J44)</f>
        <v>120.28289601894807</v>
      </c>
      <c r="K47" s="54">
        <f>FLOOR(J47,1)</f>
        <v>120</v>
      </c>
      <c r="L47" s="54">
        <f>SIGN(K47)</f>
        <v>1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ht="12.75">
      <c r="A48" s="54"/>
      <c r="B48" s="54"/>
      <c r="C48" s="54"/>
      <c r="D48" s="55" t="s">
        <v>17</v>
      </c>
      <c r="E48" s="54">
        <f>E47/F44</f>
        <v>4.107026112007931</v>
      </c>
      <c r="F48" s="54">
        <f>FLOOR(E48,1)</f>
        <v>4</v>
      </c>
      <c r="G48" s="54">
        <f>SIGN(F48)</f>
        <v>1</v>
      </c>
      <c r="H48" s="54"/>
      <c r="I48" s="55" t="s">
        <v>9</v>
      </c>
      <c r="J48" s="54">
        <f>J47/K44</f>
        <v>4.07316291903663</v>
      </c>
      <c r="K48" s="54">
        <f>FLOOR(J48,1)</f>
        <v>4</v>
      </c>
      <c r="L48" s="54">
        <f>SIGN(K48)</f>
        <v>1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12.75">
      <c r="A49" s="54"/>
      <c r="B49" s="54"/>
      <c r="C49" s="54"/>
      <c r="D49" s="54" t="s">
        <v>8</v>
      </c>
      <c r="E49" s="54">
        <f>MOD(D43,F44)</f>
        <v>3.160544033718253</v>
      </c>
      <c r="F49" s="54">
        <f>FLOOR(E49,1)</f>
        <v>3</v>
      </c>
      <c r="G49" s="54">
        <f>SIGN(F49)</f>
        <v>1</v>
      </c>
      <c r="H49" s="54"/>
      <c r="I49" s="54" t="s">
        <v>8</v>
      </c>
      <c r="J49" s="54">
        <f>MOD(I43,K44)</f>
        <v>2.160544033718253</v>
      </c>
      <c r="K49" s="54">
        <f>FLOOR(J49,1)</f>
        <v>2</v>
      </c>
      <c r="L49" s="54">
        <f>SIGN(K49)</f>
        <v>1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2.75">
      <c r="A50" s="54"/>
      <c r="B50" s="54"/>
      <c r="C50" s="54"/>
      <c r="D50" s="54" t="s">
        <v>11</v>
      </c>
      <c r="E50" s="54">
        <f>F46+G47</f>
        <v>1039360</v>
      </c>
      <c r="F50" s="54"/>
      <c r="G50" s="54"/>
      <c r="H50" s="54"/>
      <c r="I50" s="54" t="s">
        <v>11</v>
      </c>
      <c r="J50" s="54">
        <f>K46+L47</f>
        <v>1039360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12.75">
      <c r="A51" s="54"/>
      <c r="B51" s="54"/>
      <c r="C51" s="54"/>
      <c r="D51" s="54" t="s">
        <v>12</v>
      </c>
      <c r="E51" s="54">
        <f>F48+G49</f>
        <v>5</v>
      </c>
      <c r="F51" s="54">
        <f>SIGN(E51)</f>
        <v>1</v>
      </c>
      <c r="G51" s="54" t="b">
        <f>EXACT(F51,0)</f>
        <v>0</v>
      </c>
      <c r="H51" s="54"/>
      <c r="I51" s="54" t="s">
        <v>12</v>
      </c>
      <c r="J51" s="54">
        <f>K48+L49</f>
        <v>5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12.75">
      <c r="A52" s="54"/>
      <c r="B52" s="54"/>
      <c r="C52" s="54"/>
      <c r="D52" s="54" t="s">
        <v>13</v>
      </c>
      <c r="E52" s="54">
        <f>F49</f>
        <v>3</v>
      </c>
      <c r="F52" s="54">
        <f>SIGN(E52)</f>
        <v>1</v>
      </c>
      <c r="G52" s="54" t="b">
        <f>EXACT(F52,0)</f>
        <v>0</v>
      </c>
      <c r="H52" s="54"/>
      <c r="I52" s="54" t="s">
        <v>13</v>
      </c>
      <c r="J52" s="54">
        <f>K49</f>
        <v>2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12.75">
      <c r="A53" s="54"/>
      <c r="B53" s="54"/>
      <c r="C53" s="54"/>
      <c r="D53" s="54" t="s">
        <v>14</v>
      </c>
      <c r="E53" s="54"/>
      <c r="F53" s="54"/>
      <c r="G53" s="54">
        <f>IF(G52,J53,E52)</f>
        <v>3</v>
      </c>
      <c r="H53" s="54"/>
      <c r="I53" s="54"/>
      <c r="J53" s="54">
        <f>J52+1</f>
        <v>3</v>
      </c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12.75">
      <c r="A54" s="54"/>
      <c r="B54" s="54"/>
      <c r="C54" s="54"/>
      <c r="D54" s="54" t="s">
        <v>13</v>
      </c>
      <c r="E54" s="54">
        <f>G53</f>
        <v>3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12.75">
      <c r="A55" s="54"/>
      <c r="B55" s="54"/>
      <c r="C55" s="54"/>
      <c r="D55" s="54" t="s">
        <v>15</v>
      </c>
      <c r="E55" s="54">
        <f>G55</f>
        <v>5</v>
      </c>
      <c r="F55" s="54"/>
      <c r="G55" s="54">
        <f>IF(G51,12,E51)</f>
        <v>5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12.75">
      <c r="A56" s="54"/>
      <c r="B56" s="54"/>
      <c r="C56" s="54"/>
      <c r="D56" s="54" t="s">
        <v>16</v>
      </c>
      <c r="E56" s="54">
        <f>E50</f>
        <v>1039360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12.75">
      <c r="A58" s="54"/>
      <c r="B58" s="54" t="s">
        <v>18</v>
      </c>
      <c r="C58" s="54"/>
      <c r="D58" s="54"/>
      <c r="E58" s="54"/>
      <c r="F58" s="54" t="s">
        <v>20</v>
      </c>
      <c r="G58" s="54" t="s">
        <v>21</v>
      </c>
      <c r="H58" s="54" t="s">
        <v>6</v>
      </c>
      <c r="I58" s="54" t="s">
        <v>22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2.75">
      <c r="A59" s="54"/>
      <c r="B59" s="54" t="s">
        <v>13</v>
      </c>
      <c r="C59" s="54">
        <f>C181</f>
        <v>2</v>
      </c>
      <c r="D59" s="54" t="s">
        <v>4</v>
      </c>
      <c r="E59" s="54">
        <f>C61-1</f>
        <v>0</v>
      </c>
      <c r="F59" s="54">
        <f>E59*L59</f>
        <v>0</v>
      </c>
      <c r="G59" s="54">
        <f>SUM(F59:F61)</f>
        <v>2</v>
      </c>
      <c r="H59" s="54">
        <f>FLOOR(G59,1)</f>
        <v>2</v>
      </c>
      <c r="I59" s="54">
        <f>CEILING(G59,1)</f>
        <v>2</v>
      </c>
      <c r="J59" s="54"/>
      <c r="K59" s="54" t="s">
        <v>2</v>
      </c>
      <c r="L59" s="54">
        <f>E44</f>
        <v>354.367056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12.75">
      <c r="A60" s="54"/>
      <c r="B60" s="54" t="s">
        <v>15</v>
      </c>
      <c r="C60" s="54">
        <f>C182</f>
        <v>1</v>
      </c>
      <c r="D60" s="54" t="s">
        <v>9</v>
      </c>
      <c r="E60" s="54">
        <f>C60-1</f>
        <v>0</v>
      </c>
      <c r="F60" s="54">
        <f>E60*L60</f>
        <v>0</v>
      </c>
      <c r="G60" s="54"/>
      <c r="H60" s="54"/>
      <c r="I60" s="54"/>
      <c r="J60" s="54"/>
      <c r="K60" s="54" t="s">
        <v>3</v>
      </c>
      <c r="L60" s="54">
        <f>L59/12</f>
        <v>29.530587999999998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12.75">
      <c r="A61" s="54"/>
      <c r="B61" s="54" t="s">
        <v>16</v>
      </c>
      <c r="C61" s="54">
        <f>C183</f>
        <v>1</v>
      </c>
      <c r="D61" s="54" t="s">
        <v>19</v>
      </c>
      <c r="E61" s="54">
        <f>C59</f>
        <v>2</v>
      </c>
      <c r="F61" s="54">
        <f>E61</f>
        <v>2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ht="12.75">
      <c r="A63" s="54"/>
      <c r="B63" s="54" t="s">
        <v>23</v>
      </c>
      <c r="C63" s="54"/>
      <c r="D63" s="54">
        <f>B66</f>
        <v>227029</v>
      </c>
      <c r="E63" s="54" t="s">
        <v>2</v>
      </c>
      <c r="F63" s="54" t="s">
        <v>3</v>
      </c>
      <c r="G63" s="54"/>
      <c r="H63" s="54"/>
      <c r="I63" s="54"/>
      <c r="J63" s="54"/>
      <c r="K63" s="54"/>
      <c r="L63" s="54"/>
      <c r="M63" s="54">
        <f>F67</f>
        <v>209</v>
      </c>
      <c r="N63" s="54"/>
      <c r="O63" s="54"/>
      <c r="P63" s="54">
        <f>MAX(O64:O75)</f>
        <v>0.03636363636363636</v>
      </c>
      <c r="Q63" s="54"/>
      <c r="R63" s="54"/>
      <c r="S63" s="54"/>
      <c r="T63" s="54"/>
      <c r="U63" s="54"/>
      <c r="V63" s="54"/>
      <c r="W63" s="54"/>
      <c r="X63" s="54"/>
    </row>
    <row r="64" spans="1:24" ht="12.75">
      <c r="A64" s="54"/>
      <c r="B64" s="54"/>
      <c r="C64" s="54"/>
      <c r="D64" s="54"/>
      <c r="E64" s="54">
        <v>365.25</v>
      </c>
      <c r="F64" s="54">
        <f>E64/12</f>
        <v>30.4375</v>
      </c>
      <c r="G64" s="54"/>
      <c r="H64" s="54"/>
      <c r="I64" s="54"/>
      <c r="J64" s="54">
        <v>1</v>
      </c>
      <c r="K64" s="54">
        <v>31</v>
      </c>
      <c r="L64" s="54">
        <f aca="true" t="shared" si="0" ref="L64:L75">K64+L63</f>
        <v>31</v>
      </c>
      <c r="M64" s="54">
        <f aca="true" t="shared" si="1" ref="M64:M75">M63</f>
        <v>209</v>
      </c>
      <c r="N64" s="54">
        <f aca="true" t="shared" si="2" ref="N64:N75">M64-L63-0.5</f>
        <v>208.5</v>
      </c>
      <c r="O64" s="54">
        <f aca="true" t="shared" si="3" ref="O64:O75">MINVERSE(N64)</f>
        <v>0.004796163069544364</v>
      </c>
      <c r="P64" s="54">
        <f aca="true" t="shared" si="4" ref="P64:P75">P63</f>
        <v>0.03636363636363636</v>
      </c>
      <c r="Q64" s="54">
        <f aca="true" t="shared" si="5" ref="Q64:Q75">P64-O64</f>
        <v>0.031567473294092</v>
      </c>
      <c r="R64" s="54">
        <f aca="true" t="shared" si="6" ref="R64:R75">SIGN(Q64)</f>
        <v>1</v>
      </c>
      <c r="S64" s="54">
        <f aca="true" t="shared" si="7" ref="S64:S75">1-R64</f>
        <v>0</v>
      </c>
      <c r="T64" s="54">
        <f aca="true" t="shared" si="8" ref="T64:T75">S64*N64</f>
        <v>0</v>
      </c>
      <c r="U64" s="54">
        <f aca="true" t="shared" si="9" ref="U64:U75">S64*J64</f>
        <v>0</v>
      </c>
      <c r="V64" s="54"/>
      <c r="W64" s="54"/>
      <c r="X64" s="54"/>
    </row>
    <row r="65" spans="1:24" ht="12.75">
      <c r="A65" s="54"/>
      <c r="B65" s="54" t="s">
        <v>0</v>
      </c>
      <c r="C65" s="54"/>
      <c r="D65" s="54"/>
      <c r="E65" s="54" t="s">
        <v>5</v>
      </c>
      <c r="F65" s="54" t="s">
        <v>6</v>
      </c>
      <c r="G65" s="54" t="s">
        <v>10</v>
      </c>
      <c r="H65" s="54"/>
      <c r="I65" s="54"/>
      <c r="J65" s="54">
        <v>2</v>
      </c>
      <c r="K65" s="54">
        <f>F71</f>
        <v>28</v>
      </c>
      <c r="L65" s="54">
        <f t="shared" si="0"/>
        <v>59</v>
      </c>
      <c r="M65" s="54">
        <f t="shared" si="1"/>
        <v>209</v>
      </c>
      <c r="N65" s="54">
        <f t="shared" si="2"/>
        <v>177.5</v>
      </c>
      <c r="O65" s="54">
        <f t="shared" si="3"/>
        <v>0.005633802816901409</v>
      </c>
      <c r="P65" s="54">
        <f t="shared" si="4"/>
        <v>0.03636363636363636</v>
      </c>
      <c r="Q65" s="54">
        <f t="shared" si="5"/>
        <v>0.030729833546734954</v>
      </c>
      <c r="R65" s="54">
        <f t="shared" si="6"/>
        <v>1</v>
      </c>
      <c r="S65" s="54">
        <f t="shared" si="7"/>
        <v>0</v>
      </c>
      <c r="T65" s="54">
        <f t="shared" si="8"/>
        <v>0</v>
      </c>
      <c r="U65" s="54">
        <f t="shared" si="9"/>
        <v>0</v>
      </c>
      <c r="V65" s="54"/>
      <c r="W65" s="54"/>
      <c r="X65" s="54"/>
    </row>
    <row r="66" spans="1:24" ht="12.75">
      <c r="A66" s="54"/>
      <c r="B66" s="54">
        <f>G187</f>
        <v>227029</v>
      </c>
      <c r="C66" s="54"/>
      <c r="D66" s="54" t="s">
        <v>4</v>
      </c>
      <c r="E66" s="54">
        <f>D63/E64</f>
        <v>621.5715263518139</v>
      </c>
      <c r="F66" s="54">
        <f>FLOOR(E66,1)</f>
        <v>621</v>
      </c>
      <c r="G66" s="54">
        <f>SIGN(F66)</f>
        <v>1</v>
      </c>
      <c r="H66" s="54"/>
      <c r="I66" s="54"/>
      <c r="J66" s="54">
        <v>3</v>
      </c>
      <c r="K66" s="54">
        <v>31</v>
      </c>
      <c r="L66" s="54">
        <f t="shared" si="0"/>
        <v>90</v>
      </c>
      <c r="M66" s="54">
        <f t="shared" si="1"/>
        <v>209</v>
      </c>
      <c r="N66" s="54">
        <f t="shared" si="2"/>
        <v>149.5</v>
      </c>
      <c r="O66" s="54">
        <f t="shared" si="3"/>
        <v>0.006688963210702341</v>
      </c>
      <c r="P66" s="54">
        <f t="shared" si="4"/>
        <v>0.03636363636363636</v>
      </c>
      <c r="Q66" s="54">
        <f t="shared" si="5"/>
        <v>0.02967467315293402</v>
      </c>
      <c r="R66" s="54">
        <f t="shared" si="6"/>
        <v>1</v>
      </c>
      <c r="S66" s="54">
        <f t="shared" si="7"/>
        <v>0</v>
      </c>
      <c r="T66" s="54">
        <f t="shared" si="8"/>
        <v>0</v>
      </c>
      <c r="U66" s="54">
        <f t="shared" si="9"/>
        <v>0</v>
      </c>
      <c r="V66" s="54"/>
      <c r="W66" s="54"/>
      <c r="X66" s="54"/>
    </row>
    <row r="67" spans="1:24" ht="12.75">
      <c r="A67" s="54"/>
      <c r="B67" s="54"/>
      <c r="C67" s="54"/>
      <c r="D67" s="54" t="s">
        <v>7</v>
      </c>
      <c r="E67" s="54">
        <f>D63-F69</f>
        <v>209</v>
      </c>
      <c r="F67" s="54">
        <f>FLOOR(E67,1)</f>
        <v>209</v>
      </c>
      <c r="G67" s="54">
        <f>SIGN(F67)</f>
        <v>1</v>
      </c>
      <c r="H67" s="54" t="b">
        <f>EXACT(G67,0)</f>
        <v>0</v>
      </c>
      <c r="I67" s="54"/>
      <c r="J67" s="54">
        <v>4</v>
      </c>
      <c r="K67" s="54">
        <v>30</v>
      </c>
      <c r="L67" s="54">
        <f t="shared" si="0"/>
        <v>120</v>
      </c>
      <c r="M67" s="54">
        <f t="shared" si="1"/>
        <v>209</v>
      </c>
      <c r="N67" s="54">
        <f t="shared" si="2"/>
        <v>118.5</v>
      </c>
      <c r="O67" s="54">
        <f t="shared" si="3"/>
        <v>0.008438818565400843</v>
      </c>
      <c r="P67" s="54">
        <f t="shared" si="4"/>
        <v>0.03636363636363636</v>
      </c>
      <c r="Q67" s="54">
        <f t="shared" si="5"/>
        <v>0.027924817798235517</v>
      </c>
      <c r="R67" s="54">
        <f t="shared" si="6"/>
        <v>1</v>
      </c>
      <c r="S67" s="54">
        <f t="shared" si="7"/>
        <v>0</v>
      </c>
      <c r="T67" s="54">
        <f t="shared" si="8"/>
        <v>0</v>
      </c>
      <c r="U67" s="54">
        <f t="shared" si="9"/>
        <v>0</v>
      </c>
      <c r="V67" s="54"/>
      <c r="W67" s="54"/>
      <c r="X67" s="54"/>
    </row>
    <row r="68" spans="1:24" ht="12.75">
      <c r="A68" s="54"/>
      <c r="B68" s="54"/>
      <c r="C68" s="54"/>
      <c r="D68" s="54" t="s">
        <v>11</v>
      </c>
      <c r="E68" s="54">
        <f>F66+G67</f>
        <v>622</v>
      </c>
      <c r="F68" s="54"/>
      <c r="G68" s="54"/>
      <c r="H68" s="54">
        <f>IF(H67,31,I70)</f>
        <v>28</v>
      </c>
      <c r="I68" s="54"/>
      <c r="J68" s="54">
        <v>5</v>
      </c>
      <c r="K68" s="54">
        <v>31</v>
      </c>
      <c r="L68" s="54">
        <f t="shared" si="0"/>
        <v>151</v>
      </c>
      <c r="M68" s="54">
        <f t="shared" si="1"/>
        <v>209</v>
      </c>
      <c r="N68" s="54">
        <f t="shared" si="2"/>
        <v>88.5</v>
      </c>
      <c r="O68" s="54">
        <f t="shared" si="3"/>
        <v>0.011299435028248588</v>
      </c>
      <c r="P68" s="54">
        <f t="shared" si="4"/>
        <v>0.03636363636363636</v>
      </c>
      <c r="Q68" s="54">
        <f t="shared" si="5"/>
        <v>0.025064201335387774</v>
      </c>
      <c r="R68" s="54">
        <f t="shared" si="6"/>
        <v>1</v>
      </c>
      <c r="S68" s="54">
        <f t="shared" si="7"/>
        <v>0</v>
      </c>
      <c r="T68" s="54">
        <f t="shared" si="8"/>
        <v>0</v>
      </c>
      <c r="U68" s="54">
        <f t="shared" si="9"/>
        <v>0</v>
      </c>
      <c r="V68" s="54"/>
      <c r="W68" s="54"/>
      <c r="X68" s="54"/>
    </row>
    <row r="69" spans="1:24" ht="12.75">
      <c r="A69" s="54"/>
      <c r="B69" s="54"/>
      <c r="C69" s="54"/>
      <c r="D69" s="55" t="s">
        <v>27</v>
      </c>
      <c r="E69" s="54">
        <f>F66*E64</f>
        <v>226820.25</v>
      </c>
      <c r="F69" s="54">
        <f>FLOOR(E69,1)</f>
        <v>226820</v>
      </c>
      <c r="G69" s="54"/>
      <c r="H69" s="54"/>
      <c r="I69" s="54"/>
      <c r="J69" s="54">
        <v>6</v>
      </c>
      <c r="K69" s="54">
        <v>30</v>
      </c>
      <c r="L69" s="54">
        <f t="shared" si="0"/>
        <v>181</v>
      </c>
      <c r="M69" s="54">
        <f t="shared" si="1"/>
        <v>209</v>
      </c>
      <c r="N69" s="54">
        <f t="shared" si="2"/>
        <v>57.5</v>
      </c>
      <c r="O69" s="54">
        <f t="shared" si="3"/>
        <v>0.017391304347826087</v>
      </c>
      <c r="P69" s="54">
        <f t="shared" si="4"/>
        <v>0.03636363636363636</v>
      </c>
      <c r="Q69" s="54">
        <f t="shared" si="5"/>
        <v>0.018972332015810275</v>
      </c>
      <c r="R69" s="54">
        <f t="shared" si="6"/>
        <v>1</v>
      </c>
      <c r="S69" s="54">
        <f t="shared" si="7"/>
        <v>0</v>
      </c>
      <c r="T69" s="54">
        <f t="shared" si="8"/>
        <v>0</v>
      </c>
      <c r="U69" s="54">
        <f t="shared" si="9"/>
        <v>0</v>
      </c>
      <c r="V69" s="54"/>
      <c r="W69" s="54"/>
      <c r="X69" s="54"/>
    </row>
    <row r="70" spans="1:24" ht="12.75">
      <c r="A70" s="54"/>
      <c r="B70" s="54"/>
      <c r="C70" s="54"/>
      <c r="D70" s="54" t="s">
        <v>24</v>
      </c>
      <c r="E70" s="54">
        <f>MOD(E68,4)</f>
        <v>2</v>
      </c>
      <c r="F70" s="54" t="b">
        <f>EXACT(E70,0)</f>
        <v>0</v>
      </c>
      <c r="G70" s="54"/>
      <c r="H70" s="54" t="s">
        <v>13</v>
      </c>
      <c r="I70" s="54">
        <f>T78</f>
        <v>28</v>
      </c>
      <c r="J70" s="54">
        <v>7</v>
      </c>
      <c r="K70" s="54">
        <v>31</v>
      </c>
      <c r="L70" s="54">
        <f t="shared" si="0"/>
        <v>212</v>
      </c>
      <c r="M70" s="54">
        <f t="shared" si="1"/>
        <v>209</v>
      </c>
      <c r="N70" s="54">
        <f t="shared" si="2"/>
        <v>27.5</v>
      </c>
      <c r="O70" s="54">
        <f t="shared" si="3"/>
        <v>0.03636363636363636</v>
      </c>
      <c r="P70" s="54">
        <f t="shared" si="4"/>
        <v>0.03636363636363636</v>
      </c>
      <c r="Q70" s="54">
        <f t="shared" si="5"/>
        <v>0</v>
      </c>
      <c r="R70" s="54">
        <f t="shared" si="6"/>
        <v>0</v>
      </c>
      <c r="S70" s="54">
        <f t="shared" si="7"/>
        <v>1</v>
      </c>
      <c r="T70" s="54">
        <f t="shared" si="8"/>
        <v>27.5</v>
      </c>
      <c r="U70" s="54">
        <f t="shared" si="9"/>
        <v>7</v>
      </c>
      <c r="V70" s="54"/>
      <c r="W70" s="54"/>
      <c r="X70" s="54"/>
    </row>
    <row r="71" spans="1:24" ht="12.75">
      <c r="A71" s="54"/>
      <c r="B71" s="54"/>
      <c r="C71" s="54"/>
      <c r="D71" s="54"/>
      <c r="E71" s="54" t="str">
        <f>IF(F70,"كبيسة","بسيطة")</f>
        <v>بسيطة</v>
      </c>
      <c r="F71" s="54">
        <f>IF(F70,29,28)</f>
        <v>28</v>
      </c>
      <c r="G71" s="54"/>
      <c r="H71" s="54" t="s">
        <v>15</v>
      </c>
      <c r="I71" s="54">
        <f>U77</f>
        <v>7</v>
      </c>
      <c r="J71" s="54">
        <v>8</v>
      </c>
      <c r="K71" s="54">
        <v>31</v>
      </c>
      <c r="L71" s="54">
        <f t="shared" si="0"/>
        <v>243</v>
      </c>
      <c r="M71" s="54">
        <f t="shared" si="1"/>
        <v>209</v>
      </c>
      <c r="N71" s="54">
        <f t="shared" si="2"/>
        <v>-3.5</v>
      </c>
      <c r="O71" s="54">
        <f t="shared" si="3"/>
        <v>-0.2857142857142857</v>
      </c>
      <c r="P71" s="54">
        <f t="shared" si="4"/>
        <v>0.03636363636363636</v>
      </c>
      <c r="Q71" s="54">
        <f t="shared" si="5"/>
        <v>0.3220779220779221</v>
      </c>
      <c r="R71" s="54">
        <f t="shared" si="6"/>
        <v>1</v>
      </c>
      <c r="S71" s="54">
        <f t="shared" si="7"/>
        <v>0</v>
      </c>
      <c r="T71" s="54">
        <f t="shared" si="8"/>
        <v>0</v>
      </c>
      <c r="U71" s="54">
        <f t="shared" si="9"/>
        <v>0</v>
      </c>
      <c r="V71" s="54"/>
      <c r="W71" s="54"/>
      <c r="X71" s="54"/>
    </row>
    <row r="72" spans="1:24" ht="12.75">
      <c r="A72" s="54"/>
      <c r="B72" s="54"/>
      <c r="C72" s="54"/>
      <c r="D72" s="54" t="s">
        <v>14</v>
      </c>
      <c r="E72" s="54"/>
      <c r="F72" s="54"/>
      <c r="G72" s="54"/>
      <c r="H72" s="54" t="s">
        <v>16</v>
      </c>
      <c r="I72" s="54">
        <f>E68</f>
        <v>622</v>
      </c>
      <c r="J72" s="54">
        <v>9</v>
      </c>
      <c r="K72" s="54">
        <v>30</v>
      </c>
      <c r="L72" s="54">
        <f t="shared" si="0"/>
        <v>273</v>
      </c>
      <c r="M72" s="54">
        <f t="shared" si="1"/>
        <v>209</v>
      </c>
      <c r="N72" s="54">
        <f t="shared" si="2"/>
        <v>-34.5</v>
      </c>
      <c r="O72" s="54">
        <f t="shared" si="3"/>
        <v>-0.028985507246376812</v>
      </c>
      <c r="P72" s="54">
        <f t="shared" si="4"/>
        <v>0.03636363636363636</v>
      </c>
      <c r="Q72" s="54">
        <f t="shared" si="5"/>
        <v>0.06534914361001318</v>
      </c>
      <c r="R72" s="54">
        <f t="shared" si="6"/>
        <v>1</v>
      </c>
      <c r="S72" s="54">
        <f t="shared" si="7"/>
        <v>0</v>
      </c>
      <c r="T72" s="54">
        <f t="shared" si="8"/>
        <v>0</v>
      </c>
      <c r="U72" s="54">
        <f t="shared" si="9"/>
        <v>0</v>
      </c>
      <c r="V72" s="54"/>
      <c r="W72" s="54"/>
      <c r="X72" s="54"/>
    </row>
    <row r="73" spans="1:24" ht="12.75">
      <c r="A73" s="54"/>
      <c r="B73" s="54"/>
      <c r="C73" s="54"/>
      <c r="D73" s="54" t="s">
        <v>13</v>
      </c>
      <c r="E73" s="54">
        <f>H68</f>
        <v>28</v>
      </c>
      <c r="F73" s="54"/>
      <c r="G73" s="54"/>
      <c r="H73" s="54"/>
      <c r="I73" s="54"/>
      <c r="J73" s="54">
        <v>10</v>
      </c>
      <c r="K73" s="54">
        <v>31</v>
      </c>
      <c r="L73" s="54">
        <f t="shared" si="0"/>
        <v>304</v>
      </c>
      <c r="M73" s="54">
        <f t="shared" si="1"/>
        <v>209</v>
      </c>
      <c r="N73" s="54">
        <f t="shared" si="2"/>
        <v>-64.5</v>
      </c>
      <c r="O73" s="54">
        <f t="shared" si="3"/>
        <v>-0.015503875968992248</v>
      </c>
      <c r="P73" s="54">
        <f t="shared" si="4"/>
        <v>0.03636363636363636</v>
      </c>
      <c r="Q73" s="54">
        <f t="shared" si="5"/>
        <v>0.05186751233262861</v>
      </c>
      <c r="R73" s="54">
        <f t="shared" si="6"/>
        <v>1</v>
      </c>
      <c r="S73" s="54">
        <f t="shared" si="7"/>
        <v>0</v>
      </c>
      <c r="T73" s="54">
        <f t="shared" si="8"/>
        <v>0</v>
      </c>
      <c r="U73" s="54">
        <f t="shared" si="9"/>
        <v>0</v>
      </c>
      <c r="V73" s="54"/>
      <c r="W73" s="54"/>
      <c r="X73" s="54"/>
    </row>
    <row r="74" spans="1:24" ht="12.75">
      <c r="A74" s="54"/>
      <c r="B74" s="54"/>
      <c r="C74" s="54"/>
      <c r="D74" s="54" t="s">
        <v>15</v>
      </c>
      <c r="E74" s="54">
        <f>I71</f>
        <v>7</v>
      </c>
      <c r="F74" s="54"/>
      <c r="G74" s="54"/>
      <c r="H74" s="54"/>
      <c r="I74" s="54"/>
      <c r="J74" s="54">
        <v>11</v>
      </c>
      <c r="K74" s="54">
        <v>30</v>
      </c>
      <c r="L74" s="54">
        <f t="shared" si="0"/>
        <v>334</v>
      </c>
      <c r="M74" s="54">
        <f t="shared" si="1"/>
        <v>209</v>
      </c>
      <c r="N74" s="54">
        <f t="shared" si="2"/>
        <v>-95.5</v>
      </c>
      <c r="O74" s="54">
        <f t="shared" si="3"/>
        <v>-0.010471204188481676</v>
      </c>
      <c r="P74" s="54">
        <f t="shared" si="4"/>
        <v>0.03636363636363636</v>
      </c>
      <c r="Q74" s="54">
        <f t="shared" si="5"/>
        <v>0.046834840552118034</v>
      </c>
      <c r="R74" s="54">
        <f t="shared" si="6"/>
        <v>1</v>
      </c>
      <c r="S74" s="54">
        <f t="shared" si="7"/>
        <v>0</v>
      </c>
      <c r="T74" s="54">
        <f t="shared" si="8"/>
        <v>0</v>
      </c>
      <c r="U74" s="54">
        <f t="shared" si="9"/>
        <v>0</v>
      </c>
      <c r="V74" s="54"/>
      <c r="W74" s="54"/>
      <c r="X74" s="54"/>
    </row>
    <row r="75" spans="1:24" ht="12.75">
      <c r="A75" s="54"/>
      <c r="B75" s="54"/>
      <c r="C75" s="54"/>
      <c r="D75" s="54" t="s">
        <v>16</v>
      </c>
      <c r="E75" s="54">
        <f>I72</f>
        <v>622</v>
      </c>
      <c r="F75" s="54"/>
      <c r="G75" s="54"/>
      <c r="H75" s="54"/>
      <c r="I75" s="54"/>
      <c r="J75" s="54">
        <v>12</v>
      </c>
      <c r="K75" s="54">
        <v>31</v>
      </c>
      <c r="L75" s="54">
        <f t="shared" si="0"/>
        <v>365</v>
      </c>
      <c r="M75" s="54">
        <f t="shared" si="1"/>
        <v>209</v>
      </c>
      <c r="N75" s="54">
        <f t="shared" si="2"/>
        <v>-125.5</v>
      </c>
      <c r="O75" s="54">
        <f t="shared" si="3"/>
        <v>-0.00796812749003984</v>
      </c>
      <c r="P75" s="54">
        <f t="shared" si="4"/>
        <v>0.03636363636363636</v>
      </c>
      <c r="Q75" s="54">
        <f t="shared" si="5"/>
        <v>0.0443317638536762</v>
      </c>
      <c r="R75" s="54">
        <f t="shared" si="6"/>
        <v>1</v>
      </c>
      <c r="S75" s="54">
        <f t="shared" si="7"/>
        <v>0</v>
      </c>
      <c r="T75" s="54">
        <f t="shared" si="8"/>
        <v>0</v>
      </c>
      <c r="U75" s="54">
        <f t="shared" si="9"/>
        <v>0</v>
      </c>
      <c r="V75" s="54"/>
      <c r="W75" s="54"/>
      <c r="X75" s="54"/>
    </row>
    <row r="76" spans="1:24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 t="s">
        <v>25</v>
      </c>
      <c r="U76" s="54" t="s">
        <v>26</v>
      </c>
      <c r="V76" s="54"/>
      <c r="W76" s="54"/>
      <c r="X76" s="54"/>
    </row>
    <row r="77" spans="1:24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>
        <f>MAX(T64:T75)</f>
        <v>27.5</v>
      </c>
      <c r="U77" s="54">
        <f>MAX(U64:U75)</f>
        <v>7</v>
      </c>
      <c r="V77" s="54"/>
      <c r="W77" s="54"/>
      <c r="X77" s="54"/>
    </row>
    <row r="78" spans="1:24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>
        <f>T77+0.5</f>
        <v>28</v>
      </c>
      <c r="U78" s="54"/>
      <c r="V78" s="54"/>
      <c r="W78" s="54"/>
      <c r="X78" s="54"/>
    </row>
    <row r="79" spans="1:24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ht="12.75">
      <c r="A80" s="54"/>
      <c r="B80" s="54" t="s">
        <v>28</v>
      </c>
      <c r="C80" s="54"/>
      <c r="D80" s="54" t="s">
        <v>29</v>
      </c>
      <c r="E80" s="54">
        <f>C83</f>
        <v>1000000</v>
      </c>
      <c r="F80" s="54"/>
      <c r="G80" s="54" t="s">
        <v>6</v>
      </c>
      <c r="H80" s="54" t="s">
        <v>30</v>
      </c>
      <c r="I80" s="54" t="s">
        <v>24</v>
      </c>
      <c r="J80" s="54">
        <f>MOD(E80,4)</f>
        <v>0</v>
      </c>
      <c r="K80" s="54" t="b">
        <f>EXACT(J80,0)</f>
        <v>1</v>
      </c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</row>
    <row r="81" spans="1:24" ht="12.75">
      <c r="A81" s="54"/>
      <c r="B81" s="54" t="s">
        <v>13</v>
      </c>
      <c r="C81" s="54">
        <f>C141</f>
        <v>30</v>
      </c>
      <c r="D81" s="54" t="s">
        <v>4</v>
      </c>
      <c r="E81" s="54">
        <f>C83-1</f>
        <v>999999</v>
      </c>
      <c r="F81" s="54">
        <f>E81*L81</f>
        <v>365249634.75</v>
      </c>
      <c r="G81" s="54">
        <f>FLOOR(F81,1)</f>
        <v>365249634</v>
      </c>
      <c r="H81" s="54">
        <f>SUM(G81:G83)</f>
        <v>365249999</v>
      </c>
      <c r="I81" s="54"/>
      <c r="J81" s="54" t="str">
        <f>IF(K80,"كبيسة","بسيطة")</f>
        <v>كبيسة</v>
      </c>
      <c r="K81" s="54">
        <f>IF(K80,29,28)</f>
        <v>29</v>
      </c>
      <c r="L81" s="54">
        <v>365.25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1:24" ht="12.75">
      <c r="A82" s="54"/>
      <c r="B82" s="54" t="s">
        <v>15</v>
      </c>
      <c r="C82" s="54">
        <f>C142</f>
        <v>12</v>
      </c>
      <c r="D82" s="54" t="s">
        <v>9</v>
      </c>
      <c r="E82" s="54">
        <f>C82-1</f>
        <v>11</v>
      </c>
      <c r="F82" s="54"/>
      <c r="G82" s="54">
        <f>J84</f>
        <v>335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1:24" ht="12.75">
      <c r="A83" s="54"/>
      <c r="B83" s="54" t="s">
        <v>16</v>
      </c>
      <c r="C83" s="54">
        <f>C143</f>
        <v>1000000</v>
      </c>
      <c r="D83" s="54" t="s">
        <v>19</v>
      </c>
      <c r="E83" s="54">
        <f>C81</f>
        <v>30</v>
      </c>
      <c r="F83" s="54"/>
      <c r="G83" s="54">
        <f>E83</f>
        <v>30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spans="1:24" ht="12.75">
      <c r="A84" s="54"/>
      <c r="B84" s="54"/>
      <c r="C84" s="54"/>
      <c r="D84" s="54"/>
      <c r="E84" s="54">
        <f>E82</f>
        <v>11</v>
      </c>
      <c r="F84" s="54"/>
      <c r="G84" s="54"/>
      <c r="H84" s="54"/>
      <c r="I84" s="54"/>
      <c r="J84" s="54">
        <f>SUM(J85:J96)</f>
        <v>335</v>
      </c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</row>
    <row r="85" spans="1:24" ht="12.75">
      <c r="A85" s="54"/>
      <c r="B85" s="54"/>
      <c r="C85" s="54"/>
      <c r="D85" s="54"/>
      <c r="E85" s="54">
        <f aca="true" t="shared" si="10" ref="E85:E96">E84</f>
        <v>11</v>
      </c>
      <c r="F85" s="54">
        <v>1</v>
      </c>
      <c r="G85" s="54">
        <v>31</v>
      </c>
      <c r="H85" s="54">
        <f aca="true" t="shared" si="11" ref="H85:H96">G85+H84</f>
        <v>31</v>
      </c>
      <c r="I85" s="54" t="b">
        <f aca="true" t="shared" si="12" ref="I85:I96">EXACT(F85,E85)</f>
        <v>0</v>
      </c>
      <c r="J85" s="54">
        <f aca="true" t="shared" si="13" ref="J85:J96">IF(I85,H85,0)</f>
        <v>0</v>
      </c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</row>
    <row r="86" spans="1:24" ht="12.75">
      <c r="A86" s="54"/>
      <c r="B86" s="54"/>
      <c r="C86" s="54"/>
      <c r="D86" s="54"/>
      <c r="E86" s="54">
        <f t="shared" si="10"/>
        <v>11</v>
      </c>
      <c r="F86" s="54">
        <v>2</v>
      </c>
      <c r="G86" s="54">
        <f>K81</f>
        <v>29</v>
      </c>
      <c r="H86" s="54">
        <f t="shared" si="11"/>
        <v>60</v>
      </c>
      <c r="I86" s="54" t="b">
        <f t="shared" si="12"/>
        <v>0</v>
      </c>
      <c r="J86" s="54">
        <f t="shared" si="13"/>
        <v>0</v>
      </c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</row>
    <row r="87" spans="1:24" ht="12.75">
      <c r="A87" s="54"/>
      <c r="B87" s="54"/>
      <c r="C87" s="54"/>
      <c r="D87" s="54"/>
      <c r="E87" s="54">
        <f t="shared" si="10"/>
        <v>11</v>
      </c>
      <c r="F87" s="54">
        <v>3</v>
      </c>
      <c r="G87" s="54">
        <v>31</v>
      </c>
      <c r="H87" s="54">
        <f t="shared" si="11"/>
        <v>91</v>
      </c>
      <c r="I87" s="54" t="b">
        <f t="shared" si="12"/>
        <v>0</v>
      </c>
      <c r="J87" s="54">
        <f t="shared" si="13"/>
        <v>0</v>
      </c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</row>
    <row r="88" spans="1:24" ht="12.75">
      <c r="A88" s="54"/>
      <c r="B88" s="54">
        <v>734501</v>
      </c>
      <c r="C88" s="54"/>
      <c r="D88" s="54"/>
      <c r="E88" s="54">
        <f t="shared" si="10"/>
        <v>11</v>
      </c>
      <c r="F88" s="54">
        <v>4</v>
      </c>
      <c r="G88" s="54">
        <v>30</v>
      </c>
      <c r="H88" s="54">
        <f t="shared" si="11"/>
        <v>121</v>
      </c>
      <c r="I88" s="54" t="b">
        <f t="shared" si="12"/>
        <v>0</v>
      </c>
      <c r="J88" s="54">
        <f t="shared" si="13"/>
        <v>0</v>
      </c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</row>
    <row r="89" spans="1:24" ht="12.75">
      <c r="A89" s="54"/>
      <c r="B89" s="54">
        <v>507473</v>
      </c>
      <c r="C89" s="54"/>
      <c r="D89" s="54"/>
      <c r="E89" s="54">
        <f t="shared" si="10"/>
        <v>11</v>
      </c>
      <c r="F89" s="54">
        <v>5</v>
      </c>
      <c r="G89" s="54">
        <v>31</v>
      </c>
      <c r="H89" s="54">
        <f t="shared" si="11"/>
        <v>152</v>
      </c>
      <c r="I89" s="54" t="b">
        <f t="shared" si="12"/>
        <v>0</v>
      </c>
      <c r="J89" s="54">
        <f t="shared" si="13"/>
        <v>0</v>
      </c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</row>
    <row r="90" spans="1:24" ht="12.75">
      <c r="A90" s="54"/>
      <c r="B90" s="54"/>
      <c r="C90" s="54"/>
      <c r="D90" s="54"/>
      <c r="E90" s="54">
        <f t="shared" si="10"/>
        <v>11</v>
      </c>
      <c r="F90" s="54">
        <v>6</v>
      </c>
      <c r="G90" s="54">
        <v>30</v>
      </c>
      <c r="H90" s="54">
        <f t="shared" si="11"/>
        <v>182</v>
      </c>
      <c r="I90" s="54" t="b">
        <f t="shared" si="12"/>
        <v>0</v>
      </c>
      <c r="J90" s="54">
        <f t="shared" si="13"/>
        <v>0</v>
      </c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</row>
    <row r="91" spans="1:24" ht="12.75">
      <c r="A91" s="54"/>
      <c r="B91" s="54">
        <f>B88-B89</f>
        <v>227028</v>
      </c>
      <c r="C91" s="54"/>
      <c r="D91" s="54"/>
      <c r="E91" s="54">
        <f t="shared" si="10"/>
        <v>11</v>
      </c>
      <c r="F91" s="54">
        <v>7</v>
      </c>
      <c r="G91" s="54">
        <v>31</v>
      </c>
      <c r="H91" s="54">
        <f t="shared" si="11"/>
        <v>213</v>
      </c>
      <c r="I91" s="54" t="b">
        <f t="shared" si="12"/>
        <v>0</v>
      </c>
      <c r="J91" s="54">
        <f t="shared" si="13"/>
        <v>0</v>
      </c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</row>
    <row r="92" spans="1:24" ht="12.75">
      <c r="A92" s="54"/>
      <c r="B92" s="54"/>
      <c r="C92" s="54"/>
      <c r="D92" s="54"/>
      <c r="E92" s="54">
        <f t="shared" si="10"/>
        <v>11</v>
      </c>
      <c r="F92" s="54">
        <v>8</v>
      </c>
      <c r="G92" s="54">
        <v>31</v>
      </c>
      <c r="H92" s="54">
        <f t="shared" si="11"/>
        <v>244</v>
      </c>
      <c r="I92" s="54" t="b">
        <f t="shared" si="12"/>
        <v>0</v>
      </c>
      <c r="J92" s="54">
        <f t="shared" si="13"/>
        <v>0</v>
      </c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</row>
    <row r="93" spans="1:24" ht="12.75">
      <c r="A93" s="54"/>
      <c r="B93" s="54"/>
      <c r="C93" s="54"/>
      <c r="D93" s="54"/>
      <c r="E93" s="54">
        <f t="shared" si="10"/>
        <v>11</v>
      </c>
      <c r="F93" s="54">
        <v>9</v>
      </c>
      <c r="G93" s="54">
        <v>30</v>
      </c>
      <c r="H93" s="54">
        <f t="shared" si="11"/>
        <v>274</v>
      </c>
      <c r="I93" s="54" t="b">
        <f t="shared" si="12"/>
        <v>0</v>
      </c>
      <c r="J93" s="54">
        <f t="shared" si="13"/>
        <v>0</v>
      </c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</row>
    <row r="94" spans="1:24" ht="12.75">
      <c r="A94" s="54"/>
      <c r="B94" s="54"/>
      <c r="C94" s="54"/>
      <c r="D94" s="54"/>
      <c r="E94" s="54">
        <f t="shared" si="10"/>
        <v>11</v>
      </c>
      <c r="F94" s="54">
        <v>10</v>
      </c>
      <c r="G94" s="54">
        <v>31</v>
      </c>
      <c r="H94" s="54">
        <f t="shared" si="11"/>
        <v>305</v>
      </c>
      <c r="I94" s="54" t="b">
        <f t="shared" si="12"/>
        <v>0</v>
      </c>
      <c r="J94" s="54">
        <f t="shared" si="13"/>
        <v>0</v>
      </c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1:24" ht="12.75">
      <c r="A95" s="54"/>
      <c r="B95" s="54"/>
      <c r="C95" s="54"/>
      <c r="D95" s="54"/>
      <c r="E95" s="54">
        <f t="shared" si="10"/>
        <v>11</v>
      </c>
      <c r="F95" s="54">
        <v>11</v>
      </c>
      <c r="G95" s="54">
        <v>30</v>
      </c>
      <c r="H95" s="54">
        <f t="shared" si="11"/>
        <v>335</v>
      </c>
      <c r="I95" s="54" t="b">
        <f t="shared" si="12"/>
        <v>1</v>
      </c>
      <c r="J95" s="54">
        <f t="shared" si="13"/>
        <v>335</v>
      </c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  <row r="96" spans="1:24" ht="12.75">
      <c r="A96" s="54"/>
      <c r="B96" s="54"/>
      <c r="C96" s="54"/>
      <c r="D96" s="54"/>
      <c r="E96" s="54">
        <f t="shared" si="10"/>
        <v>11</v>
      </c>
      <c r="F96" s="54">
        <v>12</v>
      </c>
      <c r="G96" s="54">
        <v>31</v>
      </c>
      <c r="H96" s="54">
        <f t="shared" si="11"/>
        <v>366</v>
      </c>
      <c r="I96" s="54" t="b">
        <f t="shared" si="12"/>
        <v>0</v>
      </c>
      <c r="J96" s="54">
        <f t="shared" si="13"/>
        <v>0</v>
      </c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1:24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</row>
    <row r="98" spans="1:24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1:24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:24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1:24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:24" ht="14.2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1:24" ht="14.2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1:24" ht="14.2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</row>
    <row r="107" spans="1:24" ht="14.2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</row>
    <row r="108" spans="1:24" ht="14.2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1:24" ht="14.2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24" ht="14.2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</row>
    <row r="111" spans="1:24" ht="14.2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</row>
    <row r="112" spans="1:24" ht="14.2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:24" ht="14.2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</row>
    <row r="114" spans="1:24" ht="14.2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ht="14.2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4" ht="14.2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</row>
    <row r="117" spans="1:24" ht="14.2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</row>
    <row r="118" spans="1:24" ht="14.2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</row>
    <row r="119" spans="1:24" ht="14.2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</row>
    <row r="120" spans="1:24" ht="14.2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1:24" ht="14.2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</row>
    <row r="122" spans="1:24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</row>
    <row r="123" spans="1:24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</row>
    <row r="124" spans="1:24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4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4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:24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:24" ht="12.75">
      <c r="A128" s="54"/>
      <c r="B128" s="54"/>
      <c r="C128" s="54"/>
      <c r="D128" s="54"/>
      <c r="E128" s="54">
        <f>SIGN(C130)</f>
        <v>-1</v>
      </c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</row>
    <row r="129" spans="1:24" ht="12.75">
      <c r="A129" s="54"/>
      <c r="B129" s="54" t="s">
        <v>75</v>
      </c>
      <c r="C129" s="54"/>
      <c r="D129" s="54">
        <f>C130-622</f>
        <v>-623</v>
      </c>
      <c r="E129" s="54">
        <f>E128-0.5</f>
        <v>-1.5</v>
      </c>
      <c r="F129" s="54"/>
      <c r="G129" s="54" t="s">
        <v>76</v>
      </c>
      <c r="H129" s="54"/>
      <c r="I129" s="54"/>
      <c r="J129" s="54" t="s">
        <v>18</v>
      </c>
      <c r="K129" s="54"/>
      <c r="L129" s="54"/>
      <c r="M129" s="54"/>
      <c r="N129" s="54" t="s">
        <v>20</v>
      </c>
      <c r="O129" s="54" t="s">
        <v>21</v>
      </c>
      <c r="P129" s="54" t="s">
        <v>6</v>
      </c>
      <c r="Q129" s="54" t="s">
        <v>22</v>
      </c>
      <c r="R129" s="54"/>
      <c r="S129" s="54"/>
      <c r="T129" s="54"/>
      <c r="U129" s="54"/>
      <c r="V129" s="54"/>
      <c r="W129" s="54"/>
      <c r="X129" s="54"/>
    </row>
    <row r="130" spans="1:24" ht="12.75">
      <c r="A130" s="54"/>
      <c r="B130" s="54" t="s">
        <v>77</v>
      </c>
      <c r="C130" s="54">
        <f>E8</f>
        <v>-1</v>
      </c>
      <c r="D130" s="54">
        <f>SIGN(D129)</f>
        <v>-1</v>
      </c>
      <c r="E130" s="54">
        <f>SIGN(E129)</f>
        <v>-1</v>
      </c>
      <c r="F130" s="54"/>
      <c r="G130" s="54" t="s">
        <v>77</v>
      </c>
      <c r="H130" s="54">
        <f>E15</f>
        <v>2</v>
      </c>
      <c r="I130" s="54"/>
      <c r="J130" s="54" t="s">
        <v>13</v>
      </c>
      <c r="K130" s="54">
        <v>22</v>
      </c>
      <c r="L130" s="54" t="s">
        <v>4</v>
      </c>
      <c r="M130" s="54">
        <f>K132-1</f>
        <v>1432</v>
      </c>
      <c r="N130" s="54">
        <f>M130*T130</f>
        <v>507453.62419199996</v>
      </c>
      <c r="O130" s="54">
        <f>SUM(N130:N132)</f>
        <v>507475.62419199996</v>
      </c>
      <c r="P130" s="54">
        <f>FLOOR(O130,1)</f>
        <v>507475</v>
      </c>
      <c r="Q130" s="54">
        <f>CEILING(O130,1)</f>
        <v>507476</v>
      </c>
      <c r="R130" s="54"/>
      <c r="S130" s="54" t="s">
        <v>2</v>
      </c>
      <c r="T130" s="54">
        <f>H133</f>
        <v>354.367056</v>
      </c>
      <c r="U130" s="54"/>
      <c r="V130" s="54"/>
      <c r="W130" s="54"/>
      <c r="X130" s="54"/>
    </row>
    <row r="131" spans="1:24" ht="12.75">
      <c r="A131" s="54"/>
      <c r="B131" s="54" t="s">
        <v>78</v>
      </c>
      <c r="C131" s="54">
        <f>C130+1000000-E132</f>
        <v>1000000</v>
      </c>
      <c r="D131" s="54" t="b">
        <f>EXACT(D130,1)</f>
        <v>0</v>
      </c>
      <c r="E131" s="54">
        <f>E130-1</f>
        <v>-2</v>
      </c>
      <c r="F131" s="54"/>
      <c r="G131" s="55" t="s">
        <v>79</v>
      </c>
      <c r="H131" s="54">
        <f>H130+1040000</f>
        <v>1040002</v>
      </c>
      <c r="I131" s="54"/>
      <c r="J131" s="54" t="s">
        <v>15</v>
      </c>
      <c r="K131" s="54">
        <v>1</v>
      </c>
      <c r="L131" s="54" t="s">
        <v>9</v>
      </c>
      <c r="M131" s="54">
        <f>K131-1</f>
        <v>0</v>
      </c>
      <c r="N131" s="54">
        <f>M131*T131</f>
        <v>0</v>
      </c>
      <c r="O131" s="54"/>
      <c r="P131" s="54"/>
      <c r="Q131" s="54"/>
      <c r="R131" s="54"/>
      <c r="S131" s="54" t="s">
        <v>3</v>
      </c>
      <c r="T131" s="54">
        <f>T130/12</f>
        <v>29.530587999999998</v>
      </c>
      <c r="U131" s="54"/>
      <c r="V131" s="54"/>
      <c r="W131" s="54"/>
      <c r="X131" s="54"/>
    </row>
    <row r="132" spans="1:24" ht="12.75">
      <c r="A132" s="54"/>
      <c r="B132" s="54" t="s">
        <v>31</v>
      </c>
      <c r="C132" s="54">
        <v>1000000</v>
      </c>
      <c r="D132" s="54">
        <f>IF(D131,C130,C131)</f>
        <v>1000000</v>
      </c>
      <c r="E132" s="54">
        <f>E131/2</f>
        <v>-1</v>
      </c>
      <c r="F132" s="54"/>
      <c r="G132" s="54" t="s">
        <v>31</v>
      </c>
      <c r="H132" s="54">
        <v>1040000</v>
      </c>
      <c r="I132" s="54"/>
      <c r="J132" s="54" t="s">
        <v>16</v>
      </c>
      <c r="K132" s="54">
        <v>1433</v>
      </c>
      <c r="L132" s="54" t="s">
        <v>19</v>
      </c>
      <c r="M132" s="54">
        <f>K130</f>
        <v>22</v>
      </c>
      <c r="N132" s="54">
        <f>M132</f>
        <v>22</v>
      </c>
      <c r="O132" s="54"/>
      <c r="P132" s="54"/>
      <c r="Q132" s="54"/>
      <c r="R132" s="54"/>
      <c r="S132" s="54"/>
      <c r="T132" s="54"/>
      <c r="U132" s="54"/>
      <c r="V132" s="54"/>
      <c r="W132" s="54"/>
      <c r="X132" s="54"/>
    </row>
    <row r="133" spans="1:24" ht="12.75">
      <c r="A133" s="54"/>
      <c r="B133" s="54" t="s">
        <v>2</v>
      </c>
      <c r="C133" s="54">
        <v>365.25</v>
      </c>
      <c r="D133" s="54"/>
      <c r="E133" s="54"/>
      <c r="F133" s="54"/>
      <c r="G133" s="54" t="s">
        <v>2</v>
      </c>
      <c r="H133" s="54">
        <f>E44</f>
        <v>354.367056</v>
      </c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</row>
    <row r="134" spans="1:24" ht="12.75">
      <c r="A134" s="54"/>
      <c r="B134" s="54" t="s">
        <v>3</v>
      </c>
      <c r="C134" s="54">
        <f>C133/12</f>
        <v>30.4375</v>
      </c>
      <c r="D134" s="54"/>
      <c r="E134" s="54"/>
      <c r="F134" s="54"/>
      <c r="G134" s="54" t="s">
        <v>3</v>
      </c>
      <c r="H134" s="54">
        <f>F44</f>
        <v>29.530587999999998</v>
      </c>
      <c r="I134" s="54"/>
      <c r="J134" s="54"/>
      <c r="K134" s="54"/>
      <c r="L134" s="54">
        <f>N134-Q130</f>
        <v>227027</v>
      </c>
      <c r="M134" s="54"/>
      <c r="N134" s="54">
        <v>734503</v>
      </c>
      <c r="O134" s="54"/>
      <c r="P134" s="54"/>
      <c r="Q134" s="54"/>
      <c r="R134" s="54"/>
      <c r="S134" s="54"/>
      <c r="T134" s="54"/>
      <c r="U134" s="54"/>
      <c r="V134" s="54"/>
      <c r="W134" s="54"/>
      <c r="X134" s="54"/>
    </row>
    <row r="135" spans="1:24" ht="12.75">
      <c r="A135" s="54"/>
      <c r="B135" s="54" t="s">
        <v>80</v>
      </c>
      <c r="C135" s="54">
        <v>365250000</v>
      </c>
      <c r="D135" s="54"/>
      <c r="E135" s="54"/>
      <c r="F135" s="54"/>
      <c r="G135" s="54" t="s">
        <v>80</v>
      </c>
      <c r="H135" s="54">
        <f>H132*H133</f>
        <v>368541738.24</v>
      </c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</row>
    <row r="136" spans="1:24" ht="12.75">
      <c r="A136" s="54"/>
      <c r="B136" s="54" t="s">
        <v>88</v>
      </c>
      <c r="C136" s="54">
        <f>C135+H137</f>
        <v>365477027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</row>
    <row r="137" spans="1:24" ht="12.75">
      <c r="A137" s="54"/>
      <c r="B137" s="54"/>
      <c r="C137" s="54"/>
      <c r="D137" s="54"/>
      <c r="E137" s="54"/>
      <c r="F137" s="54"/>
      <c r="G137" s="54" t="s">
        <v>81</v>
      </c>
      <c r="H137" s="54">
        <f>L134</f>
        <v>227027</v>
      </c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</row>
    <row r="138" spans="1:24" ht="12.75">
      <c r="A138" s="54"/>
      <c r="B138" s="54"/>
      <c r="C138" s="54"/>
      <c r="D138" s="54"/>
      <c r="E138" s="54"/>
      <c r="F138" s="54"/>
      <c r="G138" s="54" t="s">
        <v>87</v>
      </c>
      <c r="H138" s="54">
        <f>H135-C135</f>
        <v>3291738.2400000095</v>
      </c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</row>
    <row r="139" spans="1:24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</row>
    <row r="140" spans="1:24" ht="12.75">
      <c r="A140" s="54"/>
      <c r="B140" s="54" t="s">
        <v>82</v>
      </c>
      <c r="C140" s="54"/>
      <c r="D140" s="54" t="s">
        <v>83</v>
      </c>
      <c r="E140" s="54" t="s">
        <v>85</v>
      </c>
      <c r="F140" s="54" t="s">
        <v>93</v>
      </c>
      <c r="G140" s="54">
        <f>IF(D131,F141,G141)</f>
        <v>-1</v>
      </c>
      <c r="H140" s="54" t="s">
        <v>86</v>
      </c>
      <c r="I140" s="54"/>
      <c r="J140" s="54" t="s">
        <v>94</v>
      </c>
      <c r="K140" s="54">
        <f>SIGN(G140)</f>
        <v>-1</v>
      </c>
      <c r="L140" s="54"/>
      <c r="M140" s="54" t="s">
        <v>95</v>
      </c>
      <c r="N140" s="54">
        <f>MOD(F141,7)</f>
        <v>2</v>
      </c>
      <c r="O140" s="54"/>
      <c r="P140" s="54" t="s">
        <v>36</v>
      </c>
      <c r="Q140" s="54" t="s">
        <v>33</v>
      </c>
      <c r="R140" s="54"/>
      <c r="S140" s="54"/>
      <c r="T140" s="54"/>
      <c r="U140" s="54"/>
      <c r="V140" s="54"/>
      <c r="W140" s="54"/>
      <c r="X140" s="54"/>
    </row>
    <row r="141" spans="1:24" ht="12.75">
      <c r="A141" s="54"/>
      <c r="B141" s="54" t="s">
        <v>13</v>
      </c>
      <c r="C141" s="54">
        <f>E6</f>
        <v>30</v>
      </c>
      <c r="D141" s="54"/>
      <c r="E141" s="54" t="s">
        <v>20</v>
      </c>
      <c r="F141" s="54">
        <f>H81</f>
        <v>365249999</v>
      </c>
      <c r="G141" s="54">
        <f>F141-C135</f>
        <v>-1</v>
      </c>
      <c r="H141" s="54" t="s">
        <v>20</v>
      </c>
      <c r="I141" s="54">
        <f>F141</f>
        <v>365249999</v>
      </c>
      <c r="J141" s="54"/>
      <c r="K141" s="54">
        <f>K140-0.5</f>
        <v>-1.5</v>
      </c>
      <c r="L141" s="54"/>
      <c r="M141" s="54" t="s">
        <v>98</v>
      </c>
      <c r="N141" s="54">
        <f>N140+1</f>
        <v>3</v>
      </c>
      <c r="O141" s="54"/>
      <c r="P141" s="54" t="s">
        <v>37</v>
      </c>
      <c r="Q141" s="54" t="s">
        <v>34</v>
      </c>
      <c r="R141" s="54"/>
      <c r="S141" s="54"/>
      <c r="T141" s="54"/>
      <c r="U141" s="54"/>
      <c r="V141" s="54"/>
      <c r="W141" s="54"/>
      <c r="X141" s="54"/>
    </row>
    <row r="142" spans="1:24" ht="12.75">
      <c r="A142" s="54"/>
      <c r="B142" s="54" t="s">
        <v>15</v>
      </c>
      <c r="C142" s="54">
        <f>E7</f>
        <v>12</v>
      </c>
      <c r="D142" s="54"/>
      <c r="E142" s="54" t="s">
        <v>90</v>
      </c>
      <c r="F142" s="54">
        <f>H137</f>
        <v>227027</v>
      </c>
      <c r="G142" s="54"/>
      <c r="H142" s="54" t="s">
        <v>102</v>
      </c>
      <c r="I142" s="54">
        <f>H135-C136</f>
        <v>3064711.2400000095</v>
      </c>
      <c r="J142" s="54"/>
      <c r="K142" s="54">
        <f>SIGN(K141)</f>
        <v>-1</v>
      </c>
      <c r="L142" s="54"/>
      <c r="M142" s="54" t="s">
        <v>96</v>
      </c>
      <c r="N142" s="54" t="str">
        <f>CHOOSE(N141,P140,P141,P142,P143,P144,P145,P146)</f>
        <v>الإثنين</v>
      </c>
      <c r="O142" s="54"/>
      <c r="P142" s="54" t="s">
        <v>38</v>
      </c>
      <c r="Q142" s="54" t="s">
        <v>35</v>
      </c>
      <c r="R142" s="54"/>
      <c r="S142" s="54"/>
      <c r="T142" s="54"/>
      <c r="U142" s="54"/>
      <c r="V142" s="54"/>
      <c r="W142" s="54"/>
      <c r="X142" s="54"/>
    </row>
    <row r="143" spans="1:24" ht="12.75">
      <c r="A143" s="54"/>
      <c r="B143" s="54" t="s">
        <v>16</v>
      </c>
      <c r="C143" s="54">
        <f>D132</f>
        <v>1000000</v>
      </c>
      <c r="D143" s="54"/>
      <c r="E143" s="54" t="s">
        <v>89</v>
      </c>
      <c r="F143" s="54">
        <f>F141-F142</f>
        <v>365022972</v>
      </c>
      <c r="G143" s="54"/>
      <c r="H143" s="54" t="s">
        <v>84</v>
      </c>
      <c r="I143" s="54">
        <f>I142+F141</f>
        <v>368314710.24</v>
      </c>
      <c r="J143" s="54"/>
      <c r="K143" s="54">
        <f>K142-1</f>
        <v>-2</v>
      </c>
      <c r="L143" s="54"/>
      <c r="M143" s="54" t="s">
        <v>97</v>
      </c>
      <c r="N143" s="54" t="str">
        <f>CHOOSE(N141,Q140,Q141,Q142,Q143,Q144,Q145,Q146)</f>
        <v>الجمعة</v>
      </c>
      <c r="O143" s="54"/>
      <c r="P143" s="54" t="s">
        <v>39</v>
      </c>
      <c r="Q143" s="54" t="s">
        <v>36</v>
      </c>
      <c r="R143" s="54"/>
      <c r="S143" s="54"/>
      <c r="T143" s="54"/>
      <c r="U143" s="54"/>
      <c r="V143" s="54"/>
      <c r="W143" s="54"/>
      <c r="X143" s="54"/>
    </row>
    <row r="144" spans="1:24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>
        <f>G140+K144</f>
        <v>-2</v>
      </c>
      <c r="K144" s="54">
        <f>K143/2</f>
        <v>-1</v>
      </c>
      <c r="L144" s="54"/>
      <c r="M144" s="54"/>
      <c r="N144" s="54"/>
      <c r="O144" s="54"/>
      <c r="P144" s="54" t="s">
        <v>33</v>
      </c>
      <c r="Q144" s="54" t="s">
        <v>37</v>
      </c>
      <c r="R144" s="54"/>
      <c r="S144" s="54"/>
      <c r="T144" s="54"/>
      <c r="U144" s="54"/>
      <c r="V144" s="54"/>
      <c r="W144" s="54"/>
      <c r="X144" s="54"/>
    </row>
    <row r="145" spans="1:24" ht="12.75">
      <c r="A145" s="54"/>
      <c r="B145" s="54" t="s">
        <v>103</v>
      </c>
      <c r="C145" s="54"/>
      <c r="D145" s="54"/>
      <c r="E145" s="54"/>
      <c r="F145" s="54" t="s">
        <v>91</v>
      </c>
      <c r="G145" s="54">
        <f>IF(D131,F143,I143)</f>
        <v>368314710.24</v>
      </c>
      <c r="H145" s="54">
        <f>G145-H135</f>
        <v>-227028</v>
      </c>
      <c r="I145" s="54">
        <f>SIGN(H145)</f>
        <v>-1</v>
      </c>
      <c r="J145" s="54"/>
      <c r="K145" s="54"/>
      <c r="L145" s="54"/>
      <c r="M145" s="54" t="s">
        <v>99</v>
      </c>
      <c r="N145" s="54" t="str">
        <f>IF(D131,N142,N143)</f>
        <v>الجمعة</v>
      </c>
      <c r="O145" s="54"/>
      <c r="P145" s="54" t="s">
        <v>34</v>
      </c>
      <c r="Q145" s="54" t="s">
        <v>38</v>
      </c>
      <c r="R145" s="54"/>
      <c r="S145" s="54"/>
      <c r="T145" s="54"/>
      <c r="U145" s="54"/>
      <c r="V145" s="54"/>
      <c r="W145" s="54"/>
      <c r="X145" s="54"/>
    </row>
    <row r="146" spans="1:24" ht="12.75">
      <c r="A146" s="54"/>
      <c r="B146" s="54" t="s">
        <v>13</v>
      </c>
      <c r="C146" s="54">
        <f>E54</f>
        <v>3</v>
      </c>
      <c r="D146" s="54"/>
      <c r="E146" s="54"/>
      <c r="F146" s="54" t="s">
        <v>92</v>
      </c>
      <c r="G146" s="54">
        <f>IF(D131,G145,H149)</f>
        <v>-227029</v>
      </c>
      <c r="H146" s="54"/>
      <c r="I146" s="54">
        <f>I145-0.5</f>
        <v>-1.5</v>
      </c>
      <c r="J146" s="54"/>
      <c r="K146" s="54"/>
      <c r="L146" s="54"/>
      <c r="M146" s="54"/>
      <c r="N146" s="54"/>
      <c r="O146" s="54"/>
      <c r="P146" s="54" t="s">
        <v>35</v>
      </c>
      <c r="Q146" s="54" t="s">
        <v>39</v>
      </c>
      <c r="R146" s="54"/>
      <c r="S146" s="54"/>
      <c r="T146" s="54"/>
      <c r="U146" s="54"/>
      <c r="V146" s="54"/>
      <c r="W146" s="54"/>
      <c r="X146" s="54"/>
    </row>
    <row r="147" spans="1:24" ht="12.75">
      <c r="A147" s="54"/>
      <c r="B147" s="54" t="s">
        <v>15</v>
      </c>
      <c r="C147" s="54">
        <f>E55</f>
        <v>5</v>
      </c>
      <c r="D147" s="54"/>
      <c r="E147" s="54"/>
      <c r="F147" s="54"/>
      <c r="G147" s="54"/>
      <c r="H147" s="54"/>
      <c r="I147" s="54">
        <f>SIGN(I146)</f>
        <v>-1</v>
      </c>
      <c r="J147" s="54"/>
      <c r="K147" s="54"/>
      <c r="L147" s="54"/>
      <c r="M147" s="54"/>
      <c r="N147" s="54" t="s">
        <v>68</v>
      </c>
      <c r="O147" s="54"/>
      <c r="P147" s="54" t="s">
        <v>40</v>
      </c>
      <c r="Q147" s="54" t="s">
        <v>50</v>
      </c>
      <c r="R147" s="54"/>
      <c r="S147" s="54"/>
      <c r="T147" s="54"/>
      <c r="U147" s="54"/>
      <c r="V147" s="54"/>
      <c r="W147" s="54"/>
      <c r="X147" s="54"/>
    </row>
    <row r="148" spans="1:24" ht="12.75">
      <c r="A148" s="54"/>
      <c r="B148" s="54" t="s">
        <v>16</v>
      </c>
      <c r="C148" s="54">
        <f>D148</f>
        <v>-641</v>
      </c>
      <c r="D148" s="54">
        <f>IF(D131,E148,E153)</f>
        <v>-641</v>
      </c>
      <c r="E148" s="54">
        <f>E56</f>
        <v>1039360</v>
      </c>
      <c r="F148" s="54"/>
      <c r="G148" s="54"/>
      <c r="H148" s="54"/>
      <c r="I148" s="54">
        <f>I147-1</f>
        <v>-2</v>
      </c>
      <c r="J148" s="54"/>
      <c r="K148" s="54"/>
      <c r="L148" s="54"/>
      <c r="M148" s="54"/>
      <c r="N148" s="54">
        <f>C142</f>
        <v>12</v>
      </c>
      <c r="O148" s="54"/>
      <c r="P148" s="54" t="s">
        <v>45</v>
      </c>
      <c r="Q148" s="54" t="s">
        <v>51</v>
      </c>
      <c r="R148" s="54"/>
      <c r="S148" s="54"/>
      <c r="T148" s="54"/>
      <c r="U148" s="54"/>
      <c r="V148" s="54"/>
      <c r="W148" s="54"/>
      <c r="X148" s="54"/>
    </row>
    <row r="149" spans="1:24" ht="12.75">
      <c r="A149" s="54"/>
      <c r="B149" s="54"/>
      <c r="C149" s="54"/>
      <c r="D149" s="54"/>
      <c r="E149" s="54">
        <f>E148-H132</f>
        <v>-640</v>
      </c>
      <c r="F149" s="54">
        <f>SIGN(E149)</f>
        <v>-1</v>
      </c>
      <c r="G149" s="54"/>
      <c r="H149" s="54">
        <f>H145+I149</f>
        <v>-227029</v>
      </c>
      <c r="I149" s="54">
        <f>I148/2</f>
        <v>-1</v>
      </c>
      <c r="J149" s="54"/>
      <c r="K149" s="54"/>
      <c r="L149" s="54"/>
      <c r="M149" s="54"/>
      <c r="N149" s="54" t="str">
        <f>CHOOSE(N148,Q147,Q148,Q149,Q150,Q151,Q152,Q153,Q154,Q155,Q156,Q157,Q158)</f>
        <v>ديسمبر</v>
      </c>
      <c r="O149" s="54"/>
      <c r="P149" s="54" t="s">
        <v>41</v>
      </c>
      <c r="Q149" s="54" t="s">
        <v>52</v>
      </c>
      <c r="R149" s="54"/>
      <c r="S149" s="54"/>
      <c r="T149" s="54"/>
      <c r="U149" s="54"/>
      <c r="V149" s="54"/>
      <c r="W149" s="54"/>
      <c r="X149" s="54"/>
    </row>
    <row r="150" spans="1:24" ht="12.75">
      <c r="A150" s="54"/>
      <c r="B150" s="54"/>
      <c r="C150" s="54"/>
      <c r="D150" s="54"/>
      <c r="E150" s="54"/>
      <c r="F150" s="54">
        <f>F149-0.5</f>
        <v>-1.5</v>
      </c>
      <c r="G150" s="54"/>
      <c r="H150" s="54"/>
      <c r="I150" s="54"/>
      <c r="J150" s="54"/>
      <c r="K150" s="54"/>
      <c r="L150" s="54"/>
      <c r="M150" s="54"/>
      <c r="N150" s="54" t="s">
        <v>69</v>
      </c>
      <c r="O150" s="54"/>
      <c r="P150" s="54" t="s">
        <v>42</v>
      </c>
      <c r="Q150" s="54" t="s">
        <v>53</v>
      </c>
      <c r="R150" s="54"/>
      <c r="S150" s="54"/>
      <c r="T150" s="54"/>
      <c r="U150" s="54"/>
      <c r="V150" s="54"/>
      <c r="W150" s="54"/>
      <c r="X150" s="54"/>
    </row>
    <row r="151" spans="1:24" ht="12.75">
      <c r="A151" s="54"/>
      <c r="B151" s="54"/>
      <c r="C151" s="54"/>
      <c r="D151" s="54"/>
      <c r="E151" s="54"/>
      <c r="F151" s="54">
        <f>SIGN(F150)</f>
        <v>-1</v>
      </c>
      <c r="G151" s="54"/>
      <c r="H151" s="54"/>
      <c r="I151" s="54"/>
      <c r="J151" s="54"/>
      <c r="K151" s="54"/>
      <c r="L151" s="54"/>
      <c r="M151" s="54"/>
      <c r="N151" s="54">
        <f>C147</f>
        <v>5</v>
      </c>
      <c r="O151" s="54"/>
      <c r="P151" s="54" t="s">
        <v>62</v>
      </c>
      <c r="Q151" s="54" t="s">
        <v>54</v>
      </c>
      <c r="R151" s="54"/>
      <c r="S151" s="54"/>
      <c r="T151" s="54"/>
      <c r="U151" s="54"/>
      <c r="V151" s="54"/>
      <c r="W151" s="54"/>
      <c r="X151" s="54"/>
    </row>
    <row r="152" spans="1:24" ht="12.75">
      <c r="A152" s="54"/>
      <c r="B152" s="54"/>
      <c r="C152" s="54"/>
      <c r="D152" s="54"/>
      <c r="E152" s="54"/>
      <c r="F152" s="54">
        <f>F151-1</f>
        <v>-2</v>
      </c>
      <c r="G152" s="54"/>
      <c r="H152" s="54"/>
      <c r="I152" s="54"/>
      <c r="J152" s="54"/>
      <c r="K152" s="54"/>
      <c r="L152" s="54"/>
      <c r="M152" s="54"/>
      <c r="N152" s="54" t="str">
        <f>CHOOSE(N151,P147,P148,P149,P150,P151,P152,P153,P154,P155,P156,P157,P158)</f>
        <v>جمادى أولى</v>
      </c>
      <c r="O152" s="54"/>
      <c r="P152" s="54" t="s">
        <v>63</v>
      </c>
      <c r="Q152" s="54" t="s">
        <v>55</v>
      </c>
      <c r="R152" s="54"/>
      <c r="S152" s="54"/>
      <c r="T152" s="54"/>
      <c r="U152" s="54"/>
      <c r="V152" s="54"/>
      <c r="W152" s="54"/>
      <c r="X152" s="54"/>
    </row>
    <row r="153" spans="1:24" ht="12.75">
      <c r="A153" s="54"/>
      <c r="B153" s="54"/>
      <c r="C153" s="54"/>
      <c r="D153" s="54"/>
      <c r="E153" s="54">
        <f>E149+F153</f>
        <v>-641</v>
      </c>
      <c r="F153" s="54">
        <f>F152/2</f>
        <v>-1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 t="s">
        <v>46</v>
      </c>
      <c r="Q153" s="54" t="s">
        <v>56</v>
      </c>
      <c r="R153" s="54"/>
      <c r="S153" s="54"/>
      <c r="T153" s="54"/>
      <c r="U153" s="54"/>
      <c r="V153" s="54"/>
      <c r="W153" s="54"/>
      <c r="X153" s="54"/>
    </row>
    <row r="154" spans="1:24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 t="s">
        <v>47</v>
      </c>
      <c r="Q154" s="54" t="s">
        <v>57</v>
      </c>
      <c r="R154" s="54"/>
      <c r="S154" s="54"/>
      <c r="T154" s="54"/>
      <c r="U154" s="54"/>
      <c r="V154" s="54"/>
      <c r="W154" s="54"/>
      <c r="X154" s="54"/>
    </row>
    <row r="155" spans="1:24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 t="s">
        <v>48</v>
      </c>
      <c r="Q155" s="54" t="s">
        <v>58</v>
      </c>
      <c r="R155" s="54"/>
      <c r="S155" s="54"/>
      <c r="T155" s="54"/>
      <c r="U155" s="54"/>
      <c r="V155" s="54"/>
      <c r="W155" s="54"/>
      <c r="X155" s="54"/>
    </row>
    <row r="156" spans="1:24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 t="s">
        <v>49</v>
      </c>
      <c r="Q156" s="54" t="s">
        <v>61</v>
      </c>
      <c r="R156" s="54"/>
      <c r="S156" s="54"/>
      <c r="T156" s="54"/>
      <c r="U156" s="54"/>
      <c r="V156" s="54"/>
      <c r="W156" s="54"/>
      <c r="X156" s="54"/>
    </row>
    <row r="157" spans="1:24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 t="s">
        <v>43</v>
      </c>
      <c r="Q157" s="54" t="s">
        <v>59</v>
      </c>
      <c r="R157" s="54"/>
      <c r="S157" s="54"/>
      <c r="T157" s="54"/>
      <c r="U157" s="54"/>
      <c r="V157" s="54"/>
      <c r="W157" s="54"/>
      <c r="X157" s="54"/>
    </row>
    <row r="158" spans="1:24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 t="s">
        <v>44</v>
      </c>
      <c r="Q158" s="54" t="s">
        <v>60</v>
      </c>
      <c r="R158" s="54"/>
      <c r="S158" s="54"/>
      <c r="T158" s="54"/>
      <c r="U158" s="54"/>
      <c r="V158" s="54"/>
      <c r="W158" s="54"/>
      <c r="X158" s="54"/>
    </row>
    <row r="159" spans="1:24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</row>
    <row r="160" spans="1:24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</row>
    <row r="161" spans="1:24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</row>
    <row r="162" spans="1:24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</row>
    <row r="163" spans="1:24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</row>
    <row r="164" spans="1:24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</row>
    <row r="165" spans="1:24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</row>
    <row r="166" spans="1:24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</row>
    <row r="167" spans="1:24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</row>
    <row r="168" spans="1:24" ht="12.75">
      <c r="A168" s="54"/>
      <c r="B168" s="54"/>
      <c r="C168" s="54"/>
      <c r="D168" s="54"/>
      <c r="E168" s="54">
        <f>SIGN(C170)</f>
        <v>1</v>
      </c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</row>
    <row r="169" spans="1:24" ht="12.75">
      <c r="A169" s="54"/>
      <c r="B169" s="54" t="s">
        <v>76</v>
      </c>
      <c r="C169" s="54"/>
      <c r="D169" s="54"/>
      <c r="E169" s="54">
        <f>E168-0.5</f>
        <v>0.5</v>
      </c>
      <c r="F169" s="54"/>
      <c r="G169" s="54" t="s">
        <v>75</v>
      </c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</row>
    <row r="170" spans="1:24" ht="12.75">
      <c r="A170" s="54"/>
      <c r="B170" s="54" t="s">
        <v>77</v>
      </c>
      <c r="C170" s="54">
        <f>E17</f>
        <v>1</v>
      </c>
      <c r="D170" s="54">
        <f>SIGN(C170)</f>
        <v>1</v>
      </c>
      <c r="E170" s="54">
        <f>SIGN(E169)</f>
        <v>1</v>
      </c>
      <c r="F170" s="54"/>
      <c r="G170" s="54" t="s">
        <v>77</v>
      </c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</row>
    <row r="171" spans="1:24" ht="12.75">
      <c r="A171" s="54"/>
      <c r="B171" s="55" t="s">
        <v>79</v>
      </c>
      <c r="C171" s="54">
        <f>C170+C172-E172</f>
        <v>1040001</v>
      </c>
      <c r="D171" s="54" t="b">
        <f>EXACT(D170,1)</f>
        <v>1</v>
      </c>
      <c r="E171" s="54">
        <f>E170-1</f>
        <v>0</v>
      </c>
      <c r="F171" s="54"/>
      <c r="G171" s="54" t="s">
        <v>78</v>
      </c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</row>
    <row r="172" spans="1:24" ht="12.75">
      <c r="A172" s="54"/>
      <c r="B172" s="54" t="s">
        <v>31</v>
      </c>
      <c r="C172" s="54">
        <v>1040000</v>
      </c>
      <c r="D172" s="54">
        <f>IF(D171,C170,C171)</f>
        <v>1</v>
      </c>
      <c r="E172" s="54">
        <f>E171/2</f>
        <v>0</v>
      </c>
      <c r="F172" s="54"/>
      <c r="G172" s="54" t="s">
        <v>31</v>
      </c>
      <c r="H172" s="54">
        <v>1000000</v>
      </c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</row>
    <row r="173" spans="1:24" ht="12.75">
      <c r="A173" s="54"/>
      <c r="B173" s="54" t="s">
        <v>2</v>
      </c>
      <c r="C173" s="54">
        <f>E44</f>
        <v>354.367056</v>
      </c>
      <c r="D173" s="54"/>
      <c r="E173" s="54"/>
      <c r="F173" s="54"/>
      <c r="G173" s="54" t="s">
        <v>2</v>
      </c>
      <c r="H173" s="54">
        <v>365.25</v>
      </c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</row>
    <row r="174" spans="1:24" ht="12.75">
      <c r="A174" s="54"/>
      <c r="B174" s="54" t="s">
        <v>3</v>
      </c>
      <c r="C174" s="54">
        <f>C173/12</f>
        <v>29.530587999999998</v>
      </c>
      <c r="D174" s="54"/>
      <c r="E174" s="54"/>
      <c r="F174" s="54"/>
      <c r="G174" s="54" t="s">
        <v>3</v>
      </c>
      <c r="H174" s="54">
        <f>H173/12</f>
        <v>30.4375</v>
      </c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</row>
    <row r="175" spans="1:24" ht="12.75">
      <c r="A175" s="54"/>
      <c r="B175" s="54" t="s">
        <v>80</v>
      </c>
      <c r="C175" s="54">
        <f>C172*C173</f>
        <v>368541738.24</v>
      </c>
      <c r="D175" s="54"/>
      <c r="E175" s="54"/>
      <c r="F175" s="54"/>
      <c r="G175" s="54" t="s">
        <v>80</v>
      </c>
      <c r="H175" s="54">
        <f>H173*H172</f>
        <v>365250000</v>
      </c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</row>
    <row r="176" spans="1:24" ht="12.75">
      <c r="A176" s="54"/>
      <c r="B176" s="54"/>
      <c r="C176" s="54"/>
      <c r="D176" s="54"/>
      <c r="E176" s="54"/>
      <c r="F176" s="54"/>
      <c r="G176" s="54" t="s">
        <v>88</v>
      </c>
      <c r="H176" s="54">
        <f>H175+C177</f>
        <v>365477027</v>
      </c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</row>
    <row r="177" spans="1:24" ht="12.75">
      <c r="A177" s="54"/>
      <c r="B177" s="54" t="s">
        <v>81</v>
      </c>
      <c r="C177" s="54">
        <f>H137</f>
        <v>227027</v>
      </c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</row>
    <row r="178" spans="1:24" ht="12.75">
      <c r="A178" s="54"/>
      <c r="B178" s="54" t="s">
        <v>87</v>
      </c>
      <c r="C178" s="54">
        <f>C175-H175</f>
        <v>3291738.2400000095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</row>
    <row r="179" spans="1:24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</row>
    <row r="180" spans="1:24" ht="12.75">
      <c r="A180" s="54"/>
      <c r="B180" s="54" t="s">
        <v>100</v>
      </c>
      <c r="C180" s="54"/>
      <c r="D180" s="54" t="s">
        <v>83</v>
      </c>
      <c r="E180" s="54" t="s">
        <v>85</v>
      </c>
      <c r="F180" s="54" t="s">
        <v>93</v>
      </c>
      <c r="G180" s="54">
        <f>IF(D171,F181,G181)</f>
        <v>2</v>
      </c>
      <c r="H180" s="54" t="s">
        <v>86</v>
      </c>
      <c r="I180" s="54"/>
      <c r="J180" s="54" t="s">
        <v>94</v>
      </c>
      <c r="K180" s="54">
        <f>SIGN(G180)</f>
        <v>1</v>
      </c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</row>
    <row r="181" spans="1:24" ht="12.75">
      <c r="A181" s="54"/>
      <c r="B181" s="54" t="s">
        <v>13</v>
      </c>
      <c r="C181" s="54">
        <f>E15</f>
        <v>2</v>
      </c>
      <c r="D181" s="54"/>
      <c r="E181" s="54" t="s">
        <v>20</v>
      </c>
      <c r="F181" s="54">
        <f>G59</f>
        <v>2</v>
      </c>
      <c r="G181" s="54">
        <f>F181-C175</f>
        <v>-368541736.24</v>
      </c>
      <c r="H181" s="54" t="s">
        <v>20</v>
      </c>
      <c r="I181" s="54">
        <f>F181</f>
        <v>2</v>
      </c>
      <c r="J181" s="54"/>
      <c r="K181" s="54">
        <f>K180-0.5</f>
        <v>0.5</v>
      </c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</row>
    <row r="182" spans="1:24" ht="12.75">
      <c r="A182" s="54"/>
      <c r="B182" s="54" t="s">
        <v>15</v>
      </c>
      <c r="C182" s="54">
        <f>E16</f>
        <v>1</v>
      </c>
      <c r="D182" s="54"/>
      <c r="E182" s="54" t="s">
        <v>90</v>
      </c>
      <c r="F182" s="54">
        <f>C177</f>
        <v>227027</v>
      </c>
      <c r="G182" s="54"/>
      <c r="H182" s="54" t="s">
        <v>102</v>
      </c>
      <c r="I182" s="54">
        <f>C175-H176</f>
        <v>3064711.2400000095</v>
      </c>
      <c r="J182" s="54"/>
      <c r="K182" s="54">
        <f>SIGN(K181)</f>
        <v>1</v>
      </c>
      <c r="L182" s="54"/>
      <c r="M182" s="54" t="s">
        <v>95</v>
      </c>
      <c r="N182" s="54">
        <f>MOD(G187,7)</f>
        <v>5</v>
      </c>
      <c r="O182" s="54"/>
      <c r="P182" s="54" t="s">
        <v>36</v>
      </c>
      <c r="Q182" s="54" t="s">
        <v>33</v>
      </c>
      <c r="R182" s="54"/>
      <c r="S182" s="54"/>
      <c r="T182" s="54"/>
      <c r="U182" s="54"/>
      <c r="V182" s="54"/>
      <c r="W182" s="54"/>
      <c r="X182" s="54"/>
    </row>
    <row r="183" spans="1:24" ht="12.75">
      <c r="A183" s="54"/>
      <c r="B183" s="54" t="s">
        <v>16</v>
      </c>
      <c r="C183" s="54">
        <f>D172</f>
        <v>1</v>
      </c>
      <c r="D183" s="54"/>
      <c r="E183" s="54" t="s">
        <v>84</v>
      </c>
      <c r="F183" s="54">
        <f>F181+F182</f>
        <v>227029</v>
      </c>
      <c r="G183" s="54"/>
      <c r="H183" s="54" t="s">
        <v>89</v>
      </c>
      <c r="I183" s="54">
        <f>I181-I182</f>
        <v>-3064709.2400000095</v>
      </c>
      <c r="J183" s="54"/>
      <c r="K183" s="54">
        <f>K182-1</f>
        <v>0</v>
      </c>
      <c r="L183" s="54"/>
      <c r="M183" s="54" t="s">
        <v>98</v>
      </c>
      <c r="N183" s="54">
        <f>N182+1</f>
        <v>6</v>
      </c>
      <c r="O183" s="54"/>
      <c r="P183" s="54" t="s">
        <v>37</v>
      </c>
      <c r="Q183" s="54" t="s">
        <v>34</v>
      </c>
      <c r="R183" s="54"/>
      <c r="S183" s="54"/>
      <c r="T183" s="54"/>
      <c r="U183" s="54"/>
      <c r="V183" s="54"/>
      <c r="W183" s="54"/>
      <c r="X183" s="54"/>
    </row>
    <row r="184" spans="1:24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>
        <f>G180+K184</f>
        <v>2</v>
      </c>
      <c r="K184" s="54">
        <f>K183/2</f>
        <v>0</v>
      </c>
      <c r="L184" s="54"/>
      <c r="M184" s="54" t="s">
        <v>96</v>
      </c>
      <c r="N184" s="54" t="str">
        <f>CHOOSE(N183,P182,P183,P184,P185,P186,P187,P188)</f>
        <v>الخميس</v>
      </c>
      <c r="O184" s="54"/>
      <c r="P184" s="54" t="s">
        <v>38</v>
      </c>
      <c r="Q184" s="54" t="s">
        <v>35</v>
      </c>
      <c r="R184" s="54"/>
      <c r="S184" s="54"/>
      <c r="T184" s="54"/>
      <c r="U184" s="54"/>
      <c r="V184" s="54"/>
      <c r="W184" s="54"/>
      <c r="X184" s="54"/>
    </row>
    <row r="185" spans="1:24" ht="12.75">
      <c r="A185" s="54"/>
      <c r="B185" s="54" t="s">
        <v>106</v>
      </c>
      <c r="C185" s="54"/>
      <c r="D185" s="54"/>
      <c r="E185" s="54"/>
      <c r="F185" s="54" t="s">
        <v>101</v>
      </c>
      <c r="G185" s="54">
        <f>IF(D171,F183,I183)</f>
        <v>227029</v>
      </c>
      <c r="H185" s="54">
        <f>G185-H175</f>
        <v>-365022971</v>
      </c>
      <c r="I185" s="54">
        <f>SIGN(H185)</f>
        <v>-1</v>
      </c>
      <c r="J185" s="54"/>
      <c r="K185" s="54"/>
      <c r="L185" s="54"/>
      <c r="M185" s="54" t="s">
        <v>97</v>
      </c>
      <c r="N185" s="54" t="str">
        <f>CHOOSE(N183,Q182,Q183,Q184,Q185,Q186,Q187,Q188)</f>
        <v>الإثنين</v>
      </c>
      <c r="O185" s="54"/>
      <c r="P185" s="54" t="s">
        <v>39</v>
      </c>
      <c r="Q185" s="54" t="s">
        <v>36</v>
      </c>
      <c r="R185" s="54"/>
      <c r="S185" s="54"/>
      <c r="T185" s="54"/>
      <c r="U185" s="54"/>
      <c r="V185" s="54"/>
      <c r="W185" s="54"/>
      <c r="X185" s="54"/>
    </row>
    <row r="186" spans="1:24" ht="12.75">
      <c r="A186" s="54"/>
      <c r="B186" s="54" t="s">
        <v>13</v>
      </c>
      <c r="C186" s="54">
        <f>E73</f>
        <v>28</v>
      </c>
      <c r="D186" s="54"/>
      <c r="E186" s="54"/>
      <c r="F186" s="54" t="s">
        <v>104</v>
      </c>
      <c r="G186" s="54">
        <f>IF(D171,G185,H185)</f>
        <v>227029</v>
      </c>
      <c r="H186" s="54"/>
      <c r="I186" s="54">
        <f>I185-0.5</f>
        <v>-1.5</v>
      </c>
      <c r="J186" s="54"/>
      <c r="K186" s="54"/>
      <c r="L186" s="54"/>
      <c r="M186" s="54"/>
      <c r="N186" s="54"/>
      <c r="O186" s="54"/>
      <c r="P186" s="54" t="s">
        <v>33</v>
      </c>
      <c r="Q186" s="54" t="s">
        <v>37</v>
      </c>
      <c r="R186" s="54"/>
      <c r="S186" s="54"/>
      <c r="T186" s="54"/>
      <c r="U186" s="54"/>
      <c r="V186" s="54"/>
      <c r="W186" s="54"/>
      <c r="X186" s="54"/>
    </row>
    <row r="187" spans="1:24" ht="12.75">
      <c r="A187" s="54"/>
      <c r="B187" s="54" t="s">
        <v>15</v>
      </c>
      <c r="C187" s="54">
        <f>E74</f>
        <v>7</v>
      </c>
      <c r="D187" s="54">
        <f>IF(D171,E189,E193)</f>
        <v>-999378</v>
      </c>
      <c r="E187" s="54"/>
      <c r="F187" s="54" t="s">
        <v>32</v>
      </c>
      <c r="G187" s="54">
        <f>CEILING(G185,1)</f>
        <v>227029</v>
      </c>
      <c r="H187" s="54"/>
      <c r="I187" s="54">
        <f>SIGN(I186)</f>
        <v>-1</v>
      </c>
      <c r="J187" s="54"/>
      <c r="K187" s="54"/>
      <c r="L187" s="54"/>
      <c r="M187" s="54" t="s">
        <v>99</v>
      </c>
      <c r="N187" s="54" t="str">
        <f>IF(D171,N184,N185)</f>
        <v>الخميس</v>
      </c>
      <c r="O187" s="54"/>
      <c r="P187" s="54" t="s">
        <v>34</v>
      </c>
      <c r="Q187" s="54" t="s">
        <v>38</v>
      </c>
      <c r="R187" s="54"/>
      <c r="S187" s="54"/>
      <c r="T187" s="54"/>
      <c r="U187" s="54"/>
      <c r="V187" s="54"/>
      <c r="W187" s="54"/>
      <c r="X187" s="54"/>
    </row>
    <row r="188" spans="1:24" ht="12.75">
      <c r="A188" s="54"/>
      <c r="B188" s="54" t="s">
        <v>16</v>
      </c>
      <c r="C188" s="54">
        <f>D188</f>
        <v>622</v>
      </c>
      <c r="D188" s="54">
        <f>IF(D171,E188,E193)</f>
        <v>622</v>
      </c>
      <c r="E188" s="54">
        <f>E75</f>
        <v>622</v>
      </c>
      <c r="F188" s="54" t="s">
        <v>105</v>
      </c>
      <c r="G188" s="54">
        <f>CEILING(G186,1)</f>
        <v>227029</v>
      </c>
      <c r="H188" s="54"/>
      <c r="I188" s="54">
        <f>I187-1</f>
        <v>-2</v>
      </c>
      <c r="J188" s="54"/>
      <c r="K188" s="54"/>
      <c r="L188" s="54"/>
      <c r="M188" s="54"/>
      <c r="N188" s="54"/>
      <c r="O188" s="54"/>
      <c r="P188" s="54" t="s">
        <v>35</v>
      </c>
      <c r="Q188" s="54" t="s">
        <v>39</v>
      </c>
      <c r="R188" s="54"/>
      <c r="S188" s="54"/>
      <c r="T188" s="54"/>
      <c r="U188" s="54"/>
      <c r="V188" s="54"/>
      <c r="W188" s="54"/>
      <c r="X188" s="54"/>
    </row>
    <row r="189" spans="1:24" ht="12.75">
      <c r="A189" s="54"/>
      <c r="B189" s="54"/>
      <c r="C189" s="54"/>
      <c r="D189" s="54"/>
      <c r="E189" s="54">
        <f>E188-H172</f>
        <v>-999378</v>
      </c>
      <c r="F189" s="54">
        <f>SIGN(E189)</f>
        <v>-1</v>
      </c>
      <c r="G189" s="54"/>
      <c r="H189" s="54">
        <f>H185+I189</f>
        <v>-365022972</v>
      </c>
      <c r="I189" s="54">
        <f>I188/2</f>
        <v>-1</v>
      </c>
      <c r="J189" s="54"/>
      <c r="K189" s="54"/>
      <c r="L189" s="54"/>
      <c r="M189" s="54"/>
      <c r="N189" s="54" t="s">
        <v>68</v>
      </c>
      <c r="O189" s="54"/>
      <c r="P189" s="54" t="s">
        <v>40</v>
      </c>
      <c r="Q189" s="54" t="s">
        <v>50</v>
      </c>
      <c r="R189" s="54"/>
      <c r="S189" s="54"/>
      <c r="T189" s="54"/>
      <c r="U189" s="54"/>
      <c r="V189" s="54"/>
      <c r="W189" s="54"/>
      <c r="X189" s="54"/>
    </row>
    <row r="190" spans="1:24" ht="12.75">
      <c r="A190" s="54"/>
      <c r="B190" s="54"/>
      <c r="C190" s="54">
        <f>SIGN(E188)</f>
        <v>1</v>
      </c>
      <c r="D190" s="54"/>
      <c r="E190" s="54"/>
      <c r="F190" s="54">
        <f>F189-0.5</f>
        <v>-1.5</v>
      </c>
      <c r="G190" s="54"/>
      <c r="H190" s="54"/>
      <c r="I190" s="54"/>
      <c r="J190" s="54"/>
      <c r="K190" s="54"/>
      <c r="L190" s="54"/>
      <c r="M190" s="54"/>
      <c r="N190" s="54">
        <f>C187</f>
        <v>7</v>
      </c>
      <c r="O190" s="54"/>
      <c r="P190" s="54" t="s">
        <v>45</v>
      </c>
      <c r="Q190" s="54" t="s">
        <v>51</v>
      </c>
      <c r="R190" s="54"/>
      <c r="S190" s="54"/>
      <c r="T190" s="54"/>
      <c r="U190" s="54"/>
      <c r="V190" s="54"/>
      <c r="W190" s="54"/>
      <c r="X190" s="54"/>
    </row>
    <row r="191" spans="1:24" ht="12.75">
      <c r="A191" s="54"/>
      <c r="B191" s="54"/>
      <c r="C191" s="54" t="b">
        <f>EXACT(C190,1)</f>
        <v>1</v>
      </c>
      <c r="D191" s="54"/>
      <c r="E191" s="54"/>
      <c r="F191" s="54">
        <f>SIGN(F190)</f>
        <v>-1</v>
      </c>
      <c r="G191" s="54"/>
      <c r="H191" s="54"/>
      <c r="I191" s="54"/>
      <c r="J191" s="54"/>
      <c r="K191" s="54"/>
      <c r="L191" s="54"/>
      <c r="M191" s="54"/>
      <c r="N191" s="54" t="str">
        <f>CHOOSE(N190,Q189,Q190,Q191,Q192,Q193,Q194,Q195,Q196,Q197,Q198,Q199,Q200)</f>
        <v>يوليو</v>
      </c>
      <c r="O191" s="54"/>
      <c r="P191" s="54" t="s">
        <v>41</v>
      </c>
      <c r="Q191" s="54" t="s">
        <v>52</v>
      </c>
      <c r="R191" s="54"/>
      <c r="S191" s="54"/>
      <c r="T191" s="54"/>
      <c r="U191" s="54"/>
      <c r="V191" s="54"/>
      <c r="W191" s="54"/>
      <c r="X191" s="54"/>
    </row>
    <row r="192" spans="1:24" ht="12.75">
      <c r="A192" s="54"/>
      <c r="B192" s="54"/>
      <c r="C192" s="54"/>
      <c r="D192" s="54"/>
      <c r="E192" s="54"/>
      <c r="F192" s="54">
        <f>F191-1</f>
        <v>-2</v>
      </c>
      <c r="G192" s="54"/>
      <c r="H192" s="54" t="s">
        <v>107</v>
      </c>
      <c r="I192" s="54">
        <f>F201</f>
        <v>227029</v>
      </c>
      <c r="J192" s="54"/>
      <c r="K192" s="54"/>
      <c r="L192" s="54"/>
      <c r="M192" s="54"/>
      <c r="N192" s="54" t="s">
        <v>69</v>
      </c>
      <c r="O192" s="54"/>
      <c r="P192" s="54" t="s">
        <v>42</v>
      </c>
      <c r="Q192" s="54" t="s">
        <v>53</v>
      </c>
      <c r="R192" s="54"/>
      <c r="S192" s="54"/>
      <c r="T192" s="54"/>
      <c r="U192" s="54"/>
      <c r="V192" s="54"/>
      <c r="W192" s="54"/>
      <c r="X192" s="54"/>
    </row>
    <row r="193" spans="1:24" ht="12.75">
      <c r="A193" s="54"/>
      <c r="B193" s="54"/>
      <c r="C193" s="54"/>
      <c r="D193" s="54"/>
      <c r="E193" s="54">
        <f>E189+F193</f>
        <v>-999379</v>
      </c>
      <c r="F193" s="54">
        <f>F192/2</f>
        <v>-1</v>
      </c>
      <c r="G193" s="54"/>
      <c r="H193" s="54" t="s">
        <v>108</v>
      </c>
      <c r="I193" s="54">
        <f>J197</f>
        <v>2</v>
      </c>
      <c r="J193" s="54">
        <f>I192-C177</f>
        <v>2</v>
      </c>
      <c r="K193" s="54">
        <f>SIGN(J193)</f>
        <v>1</v>
      </c>
      <c r="L193" s="54"/>
      <c r="M193" s="54"/>
      <c r="N193" s="54">
        <f>C182</f>
        <v>1</v>
      </c>
      <c r="O193" s="54"/>
      <c r="P193" s="54" t="s">
        <v>62</v>
      </c>
      <c r="Q193" s="54" t="s">
        <v>54</v>
      </c>
      <c r="R193" s="54"/>
      <c r="S193" s="54"/>
      <c r="T193" s="54"/>
      <c r="U193" s="54"/>
      <c r="V193" s="54"/>
      <c r="W193" s="54"/>
      <c r="X193" s="54"/>
    </row>
    <row r="194" spans="1:24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>
        <f>K193-0.5</f>
        <v>0.5</v>
      </c>
      <c r="L194" s="54"/>
      <c r="M194" s="54"/>
      <c r="N194" s="54" t="str">
        <f>CHOOSE(N193,P189,P190,P191,P192,P193,P194,P195,P196,P197,P198,P199,P200)</f>
        <v>المحرم</v>
      </c>
      <c r="O194" s="54"/>
      <c r="P194" s="54" t="s">
        <v>63</v>
      </c>
      <c r="Q194" s="54" t="s">
        <v>55</v>
      </c>
      <c r="R194" s="54"/>
      <c r="S194" s="54"/>
      <c r="T194" s="54"/>
      <c r="U194" s="54"/>
      <c r="V194" s="54"/>
      <c r="W194" s="54"/>
      <c r="X194" s="54"/>
    </row>
    <row r="195" spans="1:24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>
        <f>SIGN(K194)</f>
        <v>1</v>
      </c>
      <c r="L195" s="54"/>
      <c r="M195" s="54"/>
      <c r="N195" s="54"/>
      <c r="O195" s="54"/>
      <c r="P195" s="54" t="s">
        <v>46</v>
      </c>
      <c r="Q195" s="54" t="s">
        <v>56</v>
      </c>
      <c r="R195" s="54"/>
      <c r="S195" s="54"/>
      <c r="T195" s="54"/>
      <c r="U195" s="54"/>
      <c r="V195" s="54"/>
      <c r="W195" s="54"/>
      <c r="X195" s="54"/>
    </row>
    <row r="196" spans="1:24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>
        <f>K195-1</f>
        <v>0</v>
      </c>
      <c r="L196" s="54"/>
      <c r="M196" s="54"/>
      <c r="N196" s="54"/>
      <c r="O196" s="54"/>
      <c r="P196" s="54" t="s">
        <v>47</v>
      </c>
      <c r="Q196" s="54" t="s">
        <v>57</v>
      </c>
      <c r="R196" s="54"/>
      <c r="S196" s="54"/>
      <c r="T196" s="54"/>
      <c r="U196" s="54"/>
      <c r="V196" s="54"/>
      <c r="W196" s="54"/>
      <c r="X196" s="54"/>
    </row>
    <row r="197" spans="1:24" ht="12.75">
      <c r="A197" s="54"/>
      <c r="B197" s="54"/>
      <c r="C197" s="54"/>
      <c r="D197" s="54"/>
      <c r="E197" s="54" t="s">
        <v>104</v>
      </c>
      <c r="F197" s="54">
        <f>G186</f>
        <v>227029</v>
      </c>
      <c r="G197" s="54">
        <f>SIGN(F197)</f>
        <v>1</v>
      </c>
      <c r="H197" s="54">
        <f>G197-1</f>
        <v>0</v>
      </c>
      <c r="I197" s="54"/>
      <c r="J197" s="54">
        <f>J193+K197-H198</f>
        <v>2</v>
      </c>
      <c r="K197" s="54">
        <f>K196/2</f>
        <v>0</v>
      </c>
      <c r="L197" s="54"/>
      <c r="M197" s="54"/>
      <c r="N197" s="54"/>
      <c r="O197" s="54"/>
      <c r="P197" s="54" t="s">
        <v>48</v>
      </c>
      <c r="Q197" s="54" t="s">
        <v>58</v>
      </c>
      <c r="R197" s="54"/>
      <c r="S197" s="54"/>
      <c r="T197" s="54"/>
      <c r="U197" s="54"/>
      <c r="V197" s="54"/>
      <c r="W197" s="54"/>
      <c r="X197" s="54"/>
    </row>
    <row r="198" spans="1:24" ht="12.75">
      <c r="A198" s="54"/>
      <c r="B198" s="54"/>
      <c r="C198" s="54"/>
      <c r="D198" s="54"/>
      <c r="E198" s="54"/>
      <c r="F198" s="54"/>
      <c r="G198" s="54"/>
      <c r="H198" s="54">
        <f>H197/2</f>
        <v>0</v>
      </c>
      <c r="I198" s="54"/>
      <c r="J198" s="54"/>
      <c r="K198" s="54"/>
      <c r="L198" s="54"/>
      <c r="M198" s="54"/>
      <c r="N198" s="54"/>
      <c r="O198" s="54"/>
      <c r="P198" s="54" t="s">
        <v>49</v>
      </c>
      <c r="Q198" s="54" t="s">
        <v>61</v>
      </c>
      <c r="R198" s="54"/>
      <c r="S198" s="54"/>
      <c r="T198" s="54"/>
      <c r="U198" s="54"/>
      <c r="V198" s="54"/>
      <c r="W198" s="54"/>
      <c r="X198" s="54"/>
    </row>
    <row r="199" spans="1:24" ht="12.75">
      <c r="A199" s="54"/>
      <c r="B199" s="54"/>
      <c r="C199" s="54"/>
      <c r="D199" s="54"/>
      <c r="E199" s="54"/>
      <c r="F199" s="54">
        <f>ABS(F197)</f>
        <v>227029</v>
      </c>
      <c r="G199" s="54"/>
      <c r="H199" s="54"/>
      <c r="I199" s="54"/>
      <c r="J199" s="54"/>
      <c r="K199" s="54"/>
      <c r="L199" s="54"/>
      <c r="M199" s="54"/>
      <c r="N199" s="54"/>
      <c r="O199" s="54"/>
      <c r="P199" s="54" t="s">
        <v>43</v>
      </c>
      <c r="Q199" s="54" t="s">
        <v>59</v>
      </c>
      <c r="R199" s="54"/>
      <c r="S199" s="54"/>
      <c r="T199" s="54"/>
      <c r="U199" s="54"/>
      <c r="V199" s="54"/>
      <c r="W199" s="54"/>
      <c r="X199" s="54"/>
    </row>
    <row r="200" spans="1:24" ht="12.75">
      <c r="A200" s="54"/>
      <c r="B200" s="54"/>
      <c r="C200" s="54"/>
      <c r="D200" s="54"/>
      <c r="E200" s="54"/>
      <c r="F200" s="54">
        <f>CEILING(F199,1)</f>
        <v>227029</v>
      </c>
      <c r="G200" s="54"/>
      <c r="H200" s="54"/>
      <c r="I200" s="54"/>
      <c r="J200" s="54"/>
      <c r="K200" s="54"/>
      <c r="L200" s="54"/>
      <c r="M200" s="54"/>
      <c r="N200" s="54"/>
      <c r="O200" s="54"/>
      <c r="P200" s="54" t="s">
        <v>44</v>
      </c>
      <c r="Q200" s="54" t="s">
        <v>60</v>
      </c>
      <c r="R200" s="54"/>
      <c r="S200" s="54"/>
      <c r="T200" s="54"/>
      <c r="U200" s="54"/>
      <c r="V200" s="54"/>
      <c r="W200" s="54"/>
      <c r="X200" s="54"/>
    </row>
    <row r="201" spans="1:24" ht="12.75">
      <c r="A201" s="54"/>
      <c r="B201" s="54"/>
      <c r="C201" s="54"/>
      <c r="D201" s="54"/>
      <c r="E201" s="54"/>
      <c r="F201" s="54">
        <f>F200*G197</f>
        <v>227029</v>
      </c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</row>
    <row r="202" spans="1:24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</row>
    <row r="203" spans="1:24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</row>
    <row r="204" spans="1:24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</row>
    <row r="205" spans="1:24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</row>
    <row r="206" spans="1:24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</row>
    <row r="207" spans="1:24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</row>
    <row r="208" spans="1:24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</row>
    <row r="209" spans="1:24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</row>
    <row r="210" spans="1:24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</row>
  </sheetData>
  <sheetProtection password="87B7" sheet="1" objects="1" scenarios="1"/>
  <protectedRanges>
    <protectedRange sqref="E6:E8" name="نطاق1"/>
    <protectedRange sqref="E15:E17" name="نطاق2"/>
  </protectedRanges>
  <mergeCells count="7">
    <mergeCell ref="F12:H12"/>
    <mergeCell ref="D13:E13"/>
    <mergeCell ref="I13:J13"/>
    <mergeCell ref="E2:I2"/>
    <mergeCell ref="D4:E4"/>
    <mergeCell ref="I4:J4"/>
    <mergeCell ref="F11:H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</dc:creator>
  <cp:keywords/>
  <dc:description/>
  <cp:lastModifiedBy>aziz</cp:lastModifiedBy>
  <dcterms:created xsi:type="dcterms:W3CDTF">2011-12-15T18:43:10Z</dcterms:created>
  <dcterms:modified xsi:type="dcterms:W3CDTF">2011-12-20T10:22:23Z</dcterms:modified>
  <cp:category/>
  <cp:version/>
  <cp:contentType/>
  <cp:contentStatus/>
</cp:coreProperties>
</file>