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<sst xmlns="http://schemas.openxmlformats.org/spreadsheetml/2006/main" count="384" uniqueCount="250">
  <si>
    <t>اسم المشروع:</t>
  </si>
  <si>
    <t>مركز لتدريب صغار المستثمرين</t>
  </si>
  <si>
    <t>الفكرة:</t>
  </si>
  <si>
    <t>خصائص ومدخلات المشروع:</t>
  </si>
  <si>
    <t>الآلات والمعدات</t>
  </si>
  <si>
    <t>الموقع</t>
  </si>
  <si>
    <t>القوة العاملة</t>
  </si>
  <si>
    <t>المواد الخام (السلع)</t>
  </si>
  <si>
    <t>المرافق والتسهيلات</t>
  </si>
  <si>
    <t>كمبيوتر، جهاز عرض، مكيف هواء، سبورة بيضاء.</t>
  </si>
  <si>
    <t>سكرتير، مدير (صاحب المشروع)، مدرب متفرغ.</t>
  </si>
  <si>
    <t>أدوات التدريب (حقائب، أقلام، مواد تدريبية).</t>
  </si>
  <si>
    <t>كهرباء، ماء</t>
  </si>
  <si>
    <t>مخرجات المشروع:</t>
  </si>
  <si>
    <t>المنتج/ الخدمة</t>
  </si>
  <si>
    <t>تقديم برامج إدارية</t>
  </si>
  <si>
    <t>إنشاء مركز لتدريب صغار المستثمرين (المبادرين) على البدء بالمشاريع الخاصة، و لتقديم برامج تدريبية في التخصصات الإدارية والتسويقية والمالية.</t>
  </si>
  <si>
    <t>المنفعة الاجتماعية</t>
  </si>
  <si>
    <t>والاقتصادية:</t>
  </si>
  <si>
    <t>أهم الخصائص المالية:</t>
  </si>
  <si>
    <t>الربح المتوقع في السنة الأولى</t>
  </si>
  <si>
    <t>معدل العائد على الاستثمار:</t>
  </si>
  <si>
    <t>تكلفة المشروع</t>
  </si>
  <si>
    <t>رأس المال العامل</t>
  </si>
  <si>
    <t>تكلفة الأصول الثابتة</t>
  </si>
  <si>
    <t>مصروفات التأسيس</t>
  </si>
  <si>
    <t>%٥،١٧</t>
  </si>
  <si>
    <t>الافتراضات التي بنيت عليها الدراسة والمطلوب من المستثمر</t>
  </si>
  <si>
    <t>الافتراضات:</t>
  </si>
  <si>
    <t>تم افتراض برنامج للإيراد مبني على دراسة مصغرة للسوق ومن سؤال أصحاب الاختصاص.</t>
  </si>
  <si>
    <t>تم افتراض نسب الإيراد الشهري والسنوي في قائمة الدخل بناءً على توقعات شخصية موضحة في أعلى قائمة</t>
  </si>
  <si>
    <t>تم افتراض أن البيع بالنقد في قائمة التدفقات النقدية.</t>
  </si>
  <si>
    <t>المطلوب:</t>
  </si>
  <si>
    <t>تحديث البيانات الخاصة بالتكاليف والأسعار.</t>
  </si>
  <si>
    <t>عمل دراسة تسويقية مصغرة خاصة في مجال التعرف على المنافسة من ناحية:</t>
  </si>
  <si>
    <t>شدة المنافسة (ضعيفة، قوية، لا توجد).</t>
  </si>
  <si>
    <t>المزايا التنافسية للمشروع (ماذا يميز المشروع عن غيرة؟)</t>
  </si>
  <si>
    <t>عمل دراسة فنية مصغرة (التقنية المستخدمة، الأيدي العاملة، خصائص الموقع،...).</t>
  </si>
  <si>
    <t>*</t>
  </si>
  <si>
    <t>نوع المنافسة (الأسعار، الجودة، طريقة الدفع، الموقع، خدمة ما بعد البيع، مواعيد التسليم، الكمية).</t>
  </si>
  <si>
    <t>قائمة الإيرادات والتكاليف</t>
  </si>
  <si>
    <t>عدد المشاركين في الدورة /شهر</t>
  </si>
  <si>
    <t>برنامج الإيرادات</t>
  </si>
  <si>
    <t>الكمية الشهرية</t>
  </si>
  <si>
    <t>قيمة الوحدة</t>
  </si>
  <si>
    <t>إجمالي الإيراد الشهرية</t>
  </si>
  <si>
    <t>إجمالي الإيراد السنوي</t>
  </si>
  <si>
    <t>القيمة بالريال</t>
  </si>
  <si>
    <t>إجمالي الإيرادات</t>
  </si>
  <si>
    <t>التكاليف</t>
  </si>
  <si>
    <t>تكاليف الخامات (أو قيمة المشتريات)</t>
  </si>
  <si>
    <t>مصروفات شهادات وحفل الختام</t>
  </si>
  <si>
    <t>تكلفة الوحدة</t>
  </si>
  <si>
    <t>إجمالي التكلفة الشهرية</t>
  </si>
  <si>
    <t>إجمالي التكلفة السنوية</t>
  </si>
  <si>
    <t>الإجمالي</t>
  </si>
  <si>
    <t>حقائب</t>
  </si>
  <si>
    <t>كراسة كتابة</t>
  </si>
  <si>
    <t>أقلام</t>
  </si>
  <si>
    <t>آلة حاسبة</t>
  </si>
  <si>
    <t>المادة التدريبة</t>
  </si>
  <si>
    <t>ضيافة فندقية ( ٥١ يمو)</t>
  </si>
  <si>
    <t>أجرة مدربين (ساعة)</t>
  </si>
  <si>
    <t>البنــــــــــد</t>
  </si>
  <si>
    <t>الرواتب والأجور</t>
  </si>
  <si>
    <t>الوظيفة</t>
  </si>
  <si>
    <t>سكرتير</t>
  </si>
  <si>
    <t>مدرب</t>
  </si>
  <si>
    <t>مدير</t>
  </si>
  <si>
    <t>العدد</t>
  </si>
  <si>
    <t>الراتب الشهري</t>
  </si>
  <si>
    <t>إجمالي الرواتب الشهرية</t>
  </si>
  <si>
    <t>مساحة لاتقل عن ٥١ متر مربع</t>
  </si>
  <si>
    <t>إجمالي الرواتب السنوية</t>
  </si>
  <si>
    <t>الإيجارات</t>
  </si>
  <si>
    <t>الأصل</t>
  </si>
  <si>
    <t>مزكر بمساحة ٥١ م</t>
  </si>
  <si>
    <t>قيمة الإيجار السنوية</t>
  </si>
  <si>
    <t>قيمة الإيجار الشهري</t>
  </si>
  <si>
    <t>ملاحظات</t>
  </si>
  <si>
    <t>المصاريف الإدارية</t>
  </si>
  <si>
    <t>البند</t>
  </si>
  <si>
    <t>أدوات مكتبية وقرطاسية وكمبيوتر</t>
  </si>
  <si>
    <t>رسوم تراخيص</t>
  </si>
  <si>
    <t>رسوم عضوية الغرفة التجارية</t>
  </si>
  <si>
    <t>مصروفات محاسبية</t>
  </si>
  <si>
    <t>مصروفات تسويق (سنوي)</t>
  </si>
  <si>
    <t>علاقات عامة وضيافة</t>
  </si>
  <si>
    <t>مصروفات هاتف وجوال</t>
  </si>
  <si>
    <t>التكلفة السنوية</t>
  </si>
  <si>
    <t>التكلفة الشهرية</t>
  </si>
  <si>
    <t>تكاليف المرافق والطاقة</t>
  </si>
  <si>
    <t>المياه</t>
  </si>
  <si>
    <t>الكهرباء</t>
  </si>
  <si>
    <t>تكاليف الصيانة وقطع</t>
  </si>
  <si>
    <t>صيانة عامة</t>
  </si>
  <si>
    <t>مصروفات متنوعة أخرى</t>
  </si>
  <si>
    <t>معارض داخلية</t>
  </si>
  <si>
    <t>تكاليف التشغيل</t>
  </si>
  <si>
    <t>(ماعدا الإهلاك)</t>
  </si>
  <si>
    <t>تكاليف الصيانة وقطع الغيار</t>
  </si>
  <si>
    <t>المجموع</t>
  </si>
  <si>
    <t>إحتياطي ( ٥%) من إجمالي تكاليف التشغيل</t>
  </si>
  <si>
    <t>إجمالي التكاليف التشغيلية + الإحتياطي</t>
  </si>
  <si>
    <t>قائمة الأصول والخصوم التفصيلية</t>
  </si>
  <si>
    <t>الأصول المتداولة</t>
  </si>
  <si>
    <t>(رأس المال العامل)</t>
  </si>
  <si>
    <t>نقدية</t>
  </si>
  <si>
    <t>ذمم</t>
  </si>
  <si>
    <t>مدينون</t>
  </si>
  <si>
    <t>مخزون بأنواعه</t>
  </si>
  <si>
    <t>التكلفة</t>
  </si>
  <si>
    <t>طريقة الحساب (فرضية)</t>
  </si>
  <si>
    <t>من تكاليف التشغيل السنوية</t>
  </si>
  <si>
    <t>لايوجد</t>
  </si>
  <si>
    <t>تحسب 5%</t>
  </si>
  <si>
    <t>الأصول الثابتة</t>
  </si>
  <si>
    <t>المنشآت والمباني</t>
  </si>
  <si>
    <t>تجهيز داخلي للمركز</t>
  </si>
  <si>
    <t>تجهيز دورات المياه</t>
  </si>
  <si>
    <t>التكلفة (ريال)</t>
  </si>
  <si>
    <t>نسبة الإهلاك</t>
  </si>
  <si>
    <t>قيمة الإهلاك السنوي</t>
  </si>
  <si>
    <t>بقيمة 10%</t>
  </si>
  <si>
    <t>(Data Show) جهاز عرض</t>
  </si>
  <si>
    <t>أجهزة تكييف</t>
  </si>
  <si>
    <t>أجهزة كمبيوتر</t>
  </si>
  <si>
    <t>سبورة بيضاء كهربائية</t>
  </si>
  <si>
    <t>شبكة داخلية</t>
  </si>
  <si>
    <t>الكمية</t>
  </si>
  <si>
    <t>السعر</t>
  </si>
  <si>
    <t>إجمالي التكلفة</t>
  </si>
  <si>
    <t>نسبة الإهلاك السنوي</t>
  </si>
  <si>
    <t>قيمة الإهلاك السنوية</t>
  </si>
  <si>
    <t>* 20%</t>
  </si>
  <si>
    <t>* 10%</t>
  </si>
  <si>
    <t>* 35%</t>
  </si>
  <si>
    <t>* 15%</t>
  </si>
  <si>
    <t>الأثاث</t>
  </si>
  <si>
    <t>طاولات القاعة</t>
  </si>
  <si>
    <t>كراسي</t>
  </si>
  <si>
    <t>مكتب إداري</t>
  </si>
  <si>
    <t>إضاءة داخلية</t>
  </si>
  <si>
    <t>أصول أخرى</t>
  </si>
  <si>
    <t>لوحة محل</t>
  </si>
  <si>
    <t>الاهلاك السنوي</t>
  </si>
  <si>
    <t>الاهلاك الشهري</t>
  </si>
  <si>
    <t>مصروفات قانونية</t>
  </si>
  <si>
    <t>رسوم تسجيل</t>
  </si>
  <si>
    <t>مصروفات تأسيس أخرى</t>
  </si>
  <si>
    <t>رأس المال المستثمر</t>
  </si>
  <si>
    <t>أصول متداولة</t>
  </si>
  <si>
    <t>القيمة</t>
  </si>
  <si>
    <t>أصول ثابتة</t>
  </si>
  <si>
    <t>مصروفات تأسيس</t>
  </si>
  <si>
    <t>تحسب 10%</t>
  </si>
  <si>
    <t>الخصوم وحقوق الملكية</t>
  </si>
  <si>
    <t>تمويل شخصي</t>
  </si>
  <si>
    <t>قرض حسن</t>
  </si>
  <si>
    <t>قرض بنك تجاري</t>
  </si>
  <si>
    <t>تفصيل</t>
  </si>
  <si>
    <t>قيمة التمويل</t>
  </si>
  <si>
    <t>قيمة القرض</t>
  </si>
  <si>
    <t>عدد سنوات السداد</t>
  </si>
  <si>
    <t>نسبة الخدمة التجاري</t>
  </si>
  <si>
    <t>قائمة الدخل المتوقع للسنة الأولى</t>
  </si>
  <si>
    <t>الشهر</t>
  </si>
  <si>
    <t>الطاقة الإنتاجية</t>
  </si>
  <si>
    <t>الإيرادات</t>
  </si>
  <si>
    <t>(خصم الترويج ومردودات)</t>
  </si>
  <si>
    <t>صافي الإيرادات</t>
  </si>
  <si>
    <t>السنة 1</t>
  </si>
  <si>
    <t>ـــــ</t>
  </si>
  <si>
    <t xml:space="preserve"> 1%(عمولات البيع)</t>
  </si>
  <si>
    <t>إهلاك الأصول</t>
  </si>
  <si>
    <t>إجمالي التكاليف</t>
  </si>
  <si>
    <t>إجمالي ربح التشغيل</t>
  </si>
  <si>
    <t>رسوم خدمة بنكية</t>
  </si>
  <si>
    <t>صافي الربح قبل الزكاة</t>
  </si>
  <si>
    <t>الزكاة</t>
  </si>
  <si>
    <t>صافي الربح</t>
  </si>
  <si>
    <t>قائمة الدخل المتوقع لخمس سنوات</t>
  </si>
  <si>
    <t>السنة</t>
  </si>
  <si>
    <t>خصم الترويج ومردودات (1%)</t>
  </si>
  <si>
    <t>عمولات البيع (1%)</t>
  </si>
  <si>
    <t>صافي الربح/ التكاليف الاستثمارية</t>
  </si>
  <si>
    <t>صافي الربح/الإيرادالسنوي المتوقع</t>
  </si>
  <si>
    <t>ميزانية عمومية افتتاحية</t>
  </si>
  <si>
    <t>أصول</t>
  </si>
  <si>
    <t>إجمالي فرعي</t>
  </si>
  <si>
    <t>إجمالي</t>
  </si>
  <si>
    <t xml:space="preserve">     خصوم وحقوق الملكية</t>
  </si>
  <si>
    <t xml:space="preserve">               مخزون خامات وبضائع</t>
  </si>
  <si>
    <t xml:space="preserve"> مدينون وعملاء</t>
  </si>
  <si>
    <t>أصول متداولة أخرى</t>
  </si>
  <si>
    <t xml:space="preserve">                أصول متداولة أخرى</t>
  </si>
  <si>
    <t>أصول متداولة:</t>
  </si>
  <si>
    <t>أصول ثابتة:</t>
  </si>
  <si>
    <t>أثاث</t>
  </si>
  <si>
    <t>آلات ومعدات</t>
  </si>
  <si>
    <t>مباني ومنشآت</t>
  </si>
  <si>
    <t>أرض</t>
  </si>
  <si>
    <t>أصول ثابتة أخرى</t>
  </si>
  <si>
    <t>مجموع الأصول</t>
  </si>
  <si>
    <t xml:space="preserve">         مجموع الأصول الثابتة</t>
  </si>
  <si>
    <t xml:space="preserve">          مجموع الأصول المتداولة</t>
  </si>
  <si>
    <t>خصوم متداولة:</t>
  </si>
  <si>
    <t>خصوم طويلة الأجل:</t>
  </si>
  <si>
    <t>مجموع الخصوم طويلة الأجل</t>
  </si>
  <si>
    <t>مجموع الخصوم</t>
  </si>
  <si>
    <t>حقوق الملكية (رأس المال)</t>
  </si>
  <si>
    <t>مجموع الخصوم وحقوق الملكية</t>
  </si>
  <si>
    <t xml:space="preserve">           قروض ودائنون</t>
  </si>
  <si>
    <t xml:space="preserve">                موردون</t>
  </si>
  <si>
    <t xml:space="preserve">      مجموع الخصوم المتداولة</t>
  </si>
  <si>
    <t xml:space="preserve">        قروض طويلة الأجل</t>
  </si>
  <si>
    <t xml:space="preserve">        خصوم طويلة أخرى</t>
  </si>
  <si>
    <t>قائمة التدفقات النقدية المتوقع للسنة الأولى</t>
  </si>
  <si>
    <t xml:space="preserve">       رصيد النقدية أول الشهر</t>
  </si>
  <si>
    <t xml:space="preserve">         المقبوضات النقدية</t>
  </si>
  <si>
    <t xml:space="preserve">             قروض</t>
  </si>
  <si>
    <t xml:space="preserve">  إجمالي التدفقات النقدية الداخلة</t>
  </si>
  <si>
    <t>التدفقات النقدية الخارجة</t>
  </si>
  <si>
    <t xml:space="preserve"> تكلفة الخامات (أو قيمة المشتريات)</t>
  </si>
  <si>
    <t xml:space="preserve">          الرواتب والأجور</t>
  </si>
  <si>
    <t xml:space="preserve">            الإيجارات</t>
  </si>
  <si>
    <t xml:space="preserve">      تكاليف المرافق والطاقة</t>
  </si>
  <si>
    <t xml:space="preserve">        المصاريف الإدارية</t>
  </si>
  <si>
    <t xml:space="preserve">    تكاليف الصيانة وقطع الغيار</t>
  </si>
  <si>
    <t xml:space="preserve">     مصروفات متنوعة أخرى</t>
  </si>
  <si>
    <t xml:space="preserve">         رسوم خدمة بنكية</t>
  </si>
  <si>
    <t xml:space="preserve">          سداد القروض</t>
  </si>
  <si>
    <t xml:space="preserve">        مدفوعات نقدية أخرى</t>
  </si>
  <si>
    <t xml:space="preserve">  إجمالي التدفقات النقدية الخارجة</t>
  </si>
  <si>
    <t xml:space="preserve">      رصيد النقدية آخر الشهر</t>
  </si>
  <si>
    <t>التدفقات الداخلــة</t>
  </si>
  <si>
    <t xml:space="preserve">    ـــ   مع افتراض أن البيع بالنقد وليس بالآجل</t>
  </si>
  <si>
    <t>قائمة التدفقات النقدية المتوقع لخمس سنوات</t>
  </si>
  <si>
    <t xml:space="preserve">       رصيد النقدية أول السنة</t>
  </si>
  <si>
    <t xml:space="preserve">      رصيد النقدية آخر السنة</t>
  </si>
  <si>
    <t>الملف الاصلي PDF ومصدره : الغرفة التجارية الصناعية بجده - مركز جده لتنمية المنشآت الصغيرة - إدارة دراسات الفرص الإستثمارية _ وسبق تحميل المف الأ صلي من موقع الأستاذ محمد ديوان - من موقعه  على بوابات كنانة اونلاين</t>
  </si>
  <si>
    <t>http://kenanaonline.com/brightlight4u</t>
  </si>
  <si>
    <t>بريد الكتروني</t>
  </si>
  <si>
    <t>brightlight4u@hotmail.com</t>
  </si>
  <si>
    <t>وقد قمت بفضل الله بعمل قالب إكسل بالدوال الحسابية التي يستطيع أي شخص من خلالها التعديل في قيم المستند بقيم أخرى تناسب وضع السوق الحالي ودراسته الخاصة - لأنه من المعروف أن الملف PDF الأصلي لايمكن التعديل عليه.</t>
  </si>
  <si>
    <t xml:space="preserve">أسألكم العفو والدعاء بالمغفرة لي ولوالدي وللمسلمين والمسلمات.  </t>
  </si>
  <si>
    <t xml:space="preserve">اللهم لك الحمد والشكر.  قام بعمل ملف الإكسل Bright Light موقعي على الانترنت هو : </t>
  </si>
  <si>
    <t xml:space="preserve">ذَلِكَ مِنْ فَضْلِ اللَّهِ عَلَيْنَا وَعَلَى النَّاسِ وَلَكِنَّ أَكْثَرَ النَّاسِ لَا يَشْكُرُونَ (38) </t>
  </si>
  <si>
    <t>سورة يوسف</t>
  </si>
  <si>
    <t xml:space="preserve">ويفضل لمن يحتاج تعديل الأرقام في المستند أن يعدل قيم المدخلات فقط ولا يحذف حتى لا تحذف الدوال من المستند وأتمنى للجميع التوفيق - قال تعالى 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</si>
</sst>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[$-2000401]0.00%"/>
    <numFmt numFmtId="165" formatCode="[$-2000401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3.5"/>
      <color indexed="18"/>
      <name val="Simplified Arabi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sz val="13.5"/>
      <color rgb="FF000080"/>
      <name val="Simplified Arab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thick"/>
    </border>
    <border>
      <left/>
      <right style="double"/>
      <top style="double"/>
      <bottom style="thick"/>
    </border>
    <border>
      <left style="double"/>
      <right/>
      <top style="thick"/>
      <bottom style="double"/>
    </border>
    <border>
      <left/>
      <right/>
      <top style="thick"/>
      <bottom style="double"/>
    </border>
    <border>
      <left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/>
      <top style="thick"/>
      <bottom style="thick"/>
    </border>
    <border>
      <left/>
      <right style="double"/>
      <top style="thick"/>
      <bottom style="thick"/>
    </border>
    <border>
      <left style="double"/>
      <right style="double"/>
      <top style="thick"/>
      <bottom style="thick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ck"/>
      <top style="double"/>
      <bottom style="thin"/>
    </border>
    <border>
      <left/>
      <right style="double"/>
      <top style="double"/>
      <bottom style="thin"/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/>
      <right style="double"/>
      <top style="thin"/>
      <bottom style="thin"/>
    </border>
    <border>
      <left style="thick"/>
      <right style="double"/>
      <top style="thin"/>
      <bottom style="thin"/>
    </border>
    <border>
      <left style="double"/>
      <right style="thick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ck"/>
      <top style="double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double"/>
      <right style="thick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ck"/>
      <top style="double"/>
      <bottom/>
    </border>
    <border>
      <left style="thick"/>
      <right style="thick"/>
      <top style="thick"/>
      <bottom style="double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/>
      <top style="thick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/>
      <top style="thick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ouble"/>
      <bottom/>
    </border>
    <border>
      <left style="double"/>
      <right style="thick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ck"/>
    </border>
    <border>
      <left style="thin"/>
      <right style="double"/>
      <top style="double"/>
      <bottom style="thick"/>
    </border>
    <border>
      <left style="thin"/>
      <right style="double"/>
      <top style="thin"/>
      <bottom style="double"/>
    </border>
    <border>
      <left style="slantDashDot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slantDashDot"/>
      <top style="double"/>
      <bottom style="slantDashDot"/>
    </border>
    <border>
      <left style="thin"/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double"/>
      <right style="double"/>
      <top/>
      <bottom style="thick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ck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3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left"/>
    </xf>
    <xf numFmtId="3" fontId="48" fillId="0" borderId="0" xfId="0" applyNumberFormat="1" applyFont="1" applyAlignment="1">
      <alignment/>
    </xf>
    <xf numFmtId="3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26" xfId="0" applyNumberFormat="1" applyFont="1" applyBorder="1" applyAlignment="1">
      <alignment/>
    </xf>
    <xf numFmtId="3" fontId="47" fillId="0" borderId="27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30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0" borderId="33" xfId="0" applyNumberFormat="1" applyFont="1" applyBorder="1" applyAlignment="1">
      <alignment/>
    </xf>
    <xf numFmtId="3" fontId="47" fillId="0" borderId="34" xfId="0" applyNumberFormat="1" applyFont="1" applyBorder="1" applyAlignment="1">
      <alignment/>
    </xf>
    <xf numFmtId="3" fontId="47" fillId="0" borderId="35" xfId="0" applyNumberFormat="1" applyFont="1" applyBorder="1" applyAlignment="1">
      <alignment/>
    </xf>
    <xf numFmtId="165" fontId="45" fillId="0" borderId="36" xfId="0" applyNumberFormat="1" applyFont="1" applyBorder="1" applyAlignment="1">
      <alignment horizontal="center"/>
    </xf>
    <xf numFmtId="165" fontId="45" fillId="0" borderId="37" xfId="0" applyNumberFormat="1" applyFont="1" applyBorder="1" applyAlignment="1">
      <alignment horizontal="center"/>
    </xf>
    <xf numFmtId="165" fontId="45" fillId="0" borderId="38" xfId="0" applyNumberFormat="1" applyFont="1" applyBorder="1" applyAlignment="1">
      <alignment horizontal="center"/>
    </xf>
    <xf numFmtId="165" fontId="45" fillId="0" borderId="39" xfId="0" applyNumberFormat="1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45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50" fillId="0" borderId="0" xfId="0" applyFont="1" applyAlignment="1">
      <alignment/>
    </xf>
    <xf numFmtId="3" fontId="47" fillId="0" borderId="36" xfId="0" applyNumberFormat="1" applyFont="1" applyBorder="1" applyAlignment="1">
      <alignment/>
    </xf>
    <xf numFmtId="3" fontId="47" fillId="0" borderId="37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3" fontId="47" fillId="0" borderId="43" xfId="0" applyNumberFormat="1" applyFont="1" applyBorder="1" applyAlignment="1">
      <alignment/>
    </xf>
    <xf numFmtId="3" fontId="51" fillId="0" borderId="52" xfId="0" applyNumberFormat="1" applyFont="1" applyBorder="1" applyAlignment="1">
      <alignment/>
    </xf>
    <xf numFmtId="3" fontId="51" fillId="0" borderId="36" xfId="0" applyNumberFormat="1" applyFont="1" applyBorder="1" applyAlignment="1">
      <alignment/>
    </xf>
    <xf numFmtId="3" fontId="50" fillId="0" borderId="53" xfId="0" applyNumberFormat="1" applyFont="1" applyBorder="1" applyAlignment="1">
      <alignment/>
    </xf>
    <xf numFmtId="3" fontId="50" fillId="0" borderId="44" xfId="0" applyNumberFormat="1" applyFont="1" applyBorder="1" applyAlignment="1">
      <alignment/>
    </xf>
    <xf numFmtId="3" fontId="50" fillId="0" borderId="54" xfId="0" applyNumberFormat="1" applyFont="1" applyBorder="1" applyAlignment="1">
      <alignment/>
    </xf>
    <xf numFmtId="3" fontId="50" fillId="0" borderId="43" xfId="0" applyNumberFormat="1" applyFont="1" applyBorder="1" applyAlignment="1">
      <alignment/>
    </xf>
    <xf numFmtId="3" fontId="47" fillId="0" borderId="38" xfId="0" applyNumberFormat="1" applyFont="1" applyBorder="1" applyAlignment="1">
      <alignment/>
    </xf>
    <xf numFmtId="3" fontId="47" fillId="0" borderId="40" xfId="0" applyNumberFormat="1" applyFont="1" applyBorder="1" applyAlignment="1">
      <alignment/>
    </xf>
    <xf numFmtId="3" fontId="47" fillId="0" borderId="47" xfId="0" applyNumberFormat="1" applyFont="1" applyBorder="1" applyAlignment="1">
      <alignment/>
    </xf>
    <xf numFmtId="0" fontId="45" fillId="0" borderId="55" xfId="0" applyFont="1" applyBorder="1" applyAlignment="1">
      <alignment horizontal="center"/>
    </xf>
    <xf numFmtId="3" fontId="50" fillId="0" borderId="0" xfId="0" applyNumberFormat="1" applyFont="1" applyAlignment="1">
      <alignment/>
    </xf>
    <xf numFmtId="3" fontId="50" fillId="0" borderId="56" xfId="0" applyNumberFormat="1" applyFont="1" applyBorder="1" applyAlignment="1">
      <alignment/>
    </xf>
    <xf numFmtId="3" fontId="50" fillId="0" borderId="57" xfId="0" applyNumberFormat="1" applyFont="1" applyBorder="1" applyAlignment="1">
      <alignment/>
    </xf>
    <xf numFmtId="3" fontId="47" fillId="0" borderId="58" xfId="0" applyNumberFormat="1" applyFont="1" applyBorder="1" applyAlignment="1">
      <alignment/>
    </xf>
    <xf numFmtId="3" fontId="52" fillId="0" borderId="59" xfId="0" applyNumberFormat="1" applyFont="1" applyBorder="1" applyAlignment="1">
      <alignment/>
    </xf>
    <xf numFmtId="3" fontId="52" fillId="0" borderId="60" xfId="0" applyNumberFormat="1" applyFont="1" applyBorder="1" applyAlignment="1">
      <alignment/>
    </xf>
    <xf numFmtId="3" fontId="47" fillId="0" borderId="60" xfId="0" applyNumberFormat="1" applyFont="1" applyBorder="1" applyAlignment="1">
      <alignment/>
    </xf>
    <xf numFmtId="0" fontId="45" fillId="0" borderId="61" xfId="0" applyFont="1" applyBorder="1" applyAlignment="1">
      <alignment horizontal="center"/>
    </xf>
    <xf numFmtId="165" fontId="45" fillId="0" borderId="62" xfId="0" applyNumberFormat="1" applyFont="1" applyBorder="1" applyAlignment="1">
      <alignment horizontal="center"/>
    </xf>
    <xf numFmtId="165" fontId="45" fillId="0" borderId="63" xfId="0" applyNumberFormat="1" applyFont="1" applyBorder="1" applyAlignment="1">
      <alignment horizontal="center"/>
    </xf>
    <xf numFmtId="165" fontId="45" fillId="0" borderId="64" xfId="0" applyNumberFormat="1" applyFont="1" applyBorder="1" applyAlignment="1">
      <alignment horizontal="center"/>
    </xf>
    <xf numFmtId="165" fontId="45" fillId="0" borderId="65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3" fontId="53" fillId="0" borderId="66" xfId="0" applyNumberFormat="1" applyFont="1" applyBorder="1" applyAlignment="1">
      <alignment/>
    </xf>
    <xf numFmtId="3" fontId="47" fillId="0" borderId="67" xfId="0" applyNumberFormat="1" applyFont="1" applyBorder="1" applyAlignment="1">
      <alignment/>
    </xf>
    <xf numFmtId="3" fontId="47" fillId="0" borderId="57" xfId="0" applyNumberFormat="1" applyFont="1" applyBorder="1" applyAlignment="1">
      <alignment/>
    </xf>
    <xf numFmtId="3" fontId="47" fillId="0" borderId="68" xfId="0" applyNumberFormat="1" applyFont="1" applyBorder="1" applyAlignment="1">
      <alignment/>
    </xf>
    <xf numFmtId="3" fontId="50" fillId="0" borderId="27" xfId="0" applyNumberFormat="1" applyFont="1" applyBorder="1" applyAlignment="1">
      <alignment/>
    </xf>
    <xf numFmtId="3" fontId="50" fillId="0" borderId="69" xfId="0" applyNumberFormat="1" applyFont="1" applyBorder="1" applyAlignment="1">
      <alignment/>
    </xf>
    <xf numFmtId="3" fontId="47" fillId="0" borderId="70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3" fontId="50" fillId="0" borderId="16" xfId="0" applyNumberFormat="1" applyFont="1" applyBorder="1" applyAlignment="1">
      <alignment/>
    </xf>
    <xf numFmtId="0" fontId="45" fillId="0" borderId="30" xfId="0" applyFont="1" applyBorder="1" applyAlignment="1">
      <alignment horizontal="center"/>
    </xf>
    <xf numFmtId="3" fontId="50" fillId="0" borderId="20" xfId="0" applyNumberFormat="1" applyFont="1" applyBorder="1" applyAlignment="1">
      <alignment/>
    </xf>
    <xf numFmtId="3" fontId="53" fillId="0" borderId="71" xfId="0" applyNumberFormat="1" applyFont="1" applyBorder="1" applyAlignment="1">
      <alignment/>
    </xf>
    <xf numFmtId="3" fontId="51" fillId="0" borderId="72" xfId="0" applyNumberFormat="1" applyFont="1" applyBorder="1" applyAlignment="1">
      <alignment/>
    </xf>
    <xf numFmtId="3" fontId="51" fillId="0" borderId="73" xfId="0" applyNumberFormat="1" applyFont="1" applyBorder="1" applyAlignment="1">
      <alignment/>
    </xf>
    <xf numFmtId="3" fontId="50" fillId="0" borderId="72" xfId="0" applyNumberFormat="1" applyFont="1" applyBorder="1" applyAlignment="1">
      <alignment/>
    </xf>
    <xf numFmtId="3" fontId="50" fillId="0" borderId="73" xfId="0" applyNumberFormat="1" applyFont="1" applyBorder="1" applyAlignment="1">
      <alignment/>
    </xf>
    <xf numFmtId="3" fontId="50" fillId="0" borderId="28" xfId="0" applyNumberFormat="1" applyFont="1" applyBorder="1" applyAlignment="1">
      <alignment/>
    </xf>
    <xf numFmtId="3" fontId="47" fillId="0" borderId="74" xfId="0" applyNumberFormat="1" applyFont="1" applyBorder="1" applyAlignment="1">
      <alignment/>
    </xf>
    <xf numFmtId="3" fontId="50" fillId="0" borderId="29" xfId="0" applyNumberFormat="1" applyFont="1" applyBorder="1" applyAlignment="1">
      <alignment/>
    </xf>
    <xf numFmtId="3" fontId="50" fillId="0" borderId="31" xfId="0" applyNumberFormat="1" applyFont="1" applyBorder="1" applyAlignment="1">
      <alignment/>
    </xf>
    <xf numFmtId="9" fontId="47" fillId="0" borderId="0" xfId="59" applyFont="1" applyAlignment="1">
      <alignment/>
    </xf>
    <xf numFmtId="3" fontId="50" fillId="0" borderId="15" xfId="0" applyNumberFormat="1" applyFont="1" applyBorder="1" applyAlignment="1">
      <alignment/>
    </xf>
    <xf numFmtId="3" fontId="50" fillId="0" borderId="75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10" fontId="47" fillId="0" borderId="35" xfId="59" applyNumberFormat="1" applyFont="1" applyBorder="1" applyAlignment="1">
      <alignment/>
    </xf>
    <xf numFmtId="10" fontId="47" fillId="0" borderId="76" xfId="59" applyNumberFormat="1" applyFont="1" applyBorder="1" applyAlignment="1">
      <alignment/>
    </xf>
    <xf numFmtId="3" fontId="50" fillId="0" borderId="77" xfId="0" applyNumberFormat="1" applyFont="1" applyBorder="1" applyAlignment="1">
      <alignment/>
    </xf>
    <xf numFmtId="3" fontId="50" fillId="0" borderId="35" xfId="0" applyNumberFormat="1" applyFont="1" applyBorder="1" applyAlignment="1">
      <alignment/>
    </xf>
    <xf numFmtId="3" fontId="53" fillId="0" borderId="0" xfId="0" applyNumberFormat="1" applyFont="1" applyAlignment="1">
      <alignment horizontal="right"/>
    </xf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right"/>
    </xf>
    <xf numFmtId="3" fontId="50" fillId="0" borderId="78" xfId="0" applyNumberFormat="1" applyFont="1" applyBorder="1" applyAlignment="1">
      <alignment horizontal="center"/>
    </xf>
    <xf numFmtId="3" fontId="50" fillId="0" borderId="79" xfId="0" applyNumberFormat="1" applyFont="1" applyBorder="1" applyAlignment="1">
      <alignment horizontal="center"/>
    </xf>
    <xf numFmtId="3" fontId="50" fillId="0" borderId="80" xfId="0" applyNumberFormat="1" applyFont="1" applyBorder="1" applyAlignment="1">
      <alignment/>
    </xf>
    <xf numFmtId="3" fontId="50" fillId="0" borderId="81" xfId="0" applyNumberFormat="1" applyFont="1" applyBorder="1" applyAlignment="1">
      <alignment horizontal="center"/>
    </xf>
    <xf numFmtId="3" fontId="47" fillId="0" borderId="80" xfId="0" applyNumberFormat="1" applyFont="1" applyBorder="1" applyAlignment="1">
      <alignment/>
    </xf>
    <xf numFmtId="3" fontId="47" fillId="0" borderId="81" xfId="0" applyNumberFormat="1" applyFont="1" applyBorder="1" applyAlignment="1">
      <alignment/>
    </xf>
    <xf numFmtId="3" fontId="47" fillId="0" borderId="75" xfId="0" applyNumberFormat="1" applyFont="1" applyBorder="1" applyAlignment="1">
      <alignment/>
    </xf>
    <xf numFmtId="3" fontId="50" fillId="0" borderId="82" xfId="0" applyNumberFormat="1" applyFont="1" applyBorder="1" applyAlignment="1">
      <alignment horizontal="center"/>
    </xf>
    <xf numFmtId="3" fontId="50" fillId="0" borderId="82" xfId="0" applyNumberFormat="1" applyFont="1" applyBorder="1" applyAlignment="1">
      <alignment horizontal="right"/>
    </xf>
    <xf numFmtId="3" fontId="50" fillId="0" borderId="75" xfId="0" applyNumberFormat="1" applyFont="1" applyBorder="1" applyAlignment="1">
      <alignment horizontal="center"/>
    </xf>
    <xf numFmtId="3" fontId="50" fillId="0" borderId="83" xfId="0" applyNumberFormat="1" applyFont="1" applyBorder="1" applyAlignment="1">
      <alignment horizontal="center"/>
    </xf>
    <xf numFmtId="3" fontId="50" fillId="0" borderId="84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47" fillId="0" borderId="52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3" fontId="47" fillId="0" borderId="45" xfId="0" applyNumberFormat="1" applyFont="1" applyBorder="1" applyAlignment="1">
      <alignment/>
    </xf>
    <xf numFmtId="3" fontId="47" fillId="0" borderId="53" xfId="0" applyNumberFormat="1" applyFont="1" applyBorder="1" applyAlignment="1">
      <alignment/>
    </xf>
    <xf numFmtId="3" fontId="47" fillId="0" borderId="43" xfId="0" applyNumberFormat="1" applyFont="1" applyBorder="1" applyAlignment="1">
      <alignment/>
    </xf>
    <xf numFmtId="0" fontId="45" fillId="0" borderId="85" xfId="0" applyFont="1" applyBorder="1" applyAlignment="1">
      <alignment horizontal="center"/>
    </xf>
    <xf numFmtId="3" fontId="50" fillId="0" borderId="86" xfId="0" applyNumberFormat="1" applyFont="1" applyBorder="1" applyAlignment="1">
      <alignment horizontal="center"/>
    </xf>
    <xf numFmtId="3" fontId="50" fillId="0" borderId="54" xfId="0" applyNumberFormat="1" applyFont="1" applyBorder="1" applyAlignment="1">
      <alignment/>
    </xf>
    <xf numFmtId="3" fontId="50" fillId="0" borderId="87" xfId="0" applyNumberFormat="1" applyFont="1" applyBorder="1" applyAlignment="1">
      <alignment/>
    </xf>
    <xf numFmtId="3" fontId="50" fillId="0" borderId="88" xfId="0" applyNumberFormat="1" applyFont="1" applyBorder="1" applyAlignment="1">
      <alignment/>
    </xf>
    <xf numFmtId="3" fontId="47" fillId="0" borderId="88" xfId="0" applyNumberFormat="1" applyFont="1" applyBorder="1" applyAlignment="1">
      <alignment/>
    </xf>
    <xf numFmtId="3" fontId="47" fillId="0" borderId="89" xfId="0" applyNumberFormat="1" applyFont="1" applyBorder="1" applyAlignment="1">
      <alignment/>
    </xf>
    <xf numFmtId="3" fontId="47" fillId="0" borderId="90" xfId="0" applyNumberFormat="1" applyFont="1" applyBorder="1" applyAlignment="1">
      <alignment/>
    </xf>
    <xf numFmtId="3" fontId="50" fillId="0" borderId="91" xfId="0" applyNumberFormat="1" applyFont="1" applyBorder="1" applyAlignment="1">
      <alignment/>
    </xf>
    <xf numFmtId="3" fontId="50" fillId="0" borderId="92" xfId="0" applyNumberFormat="1" applyFont="1" applyBorder="1" applyAlignment="1">
      <alignment/>
    </xf>
    <xf numFmtId="3" fontId="47" fillId="0" borderId="92" xfId="0" applyNumberFormat="1" applyFont="1" applyBorder="1" applyAlignment="1">
      <alignment/>
    </xf>
    <xf numFmtId="3" fontId="47" fillId="0" borderId="93" xfId="0" applyNumberFormat="1" applyFont="1" applyBorder="1" applyAlignment="1">
      <alignment/>
    </xf>
    <xf numFmtId="3" fontId="47" fillId="0" borderId="94" xfId="0" applyNumberFormat="1" applyFont="1" applyBorder="1" applyAlignment="1">
      <alignment/>
    </xf>
    <xf numFmtId="3" fontId="50" fillId="0" borderId="95" xfId="0" applyNumberFormat="1" applyFont="1" applyBorder="1" applyAlignment="1">
      <alignment/>
    </xf>
    <xf numFmtId="3" fontId="50" fillId="0" borderId="96" xfId="0" applyNumberFormat="1" applyFont="1" applyBorder="1" applyAlignment="1">
      <alignment/>
    </xf>
    <xf numFmtId="3" fontId="47" fillId="0" borderId="96" xfId="0" applyNumberFormat="1" applyFont="1" applyBorder="1" applyAlignment="1">
      <alignment/>
    </xf>
    <xf numFmtId="3" fontId="47" fillId="0" borderId="97" xfId="0" applyNumberFormat="1" applyFont="1" applyBorder="1" applyAlignment="1">
      <alignment/>
    </xf>
    <xf numFmtId="3" fontId="47" fillId="0" borderId="98" xfId="0" applyNumberFormat="1" applyFont="1" applyBorder="1" applyAlignment="1">
      <alignment/>
    </xf>
    <xf numFmtId="3" fontId="47" fillId="0" borderId="99" xfId="0" applyNumberFormat="1" applyFont="1" applyBorder="1" applyAlignment="1">
      <alignment/>
    </xf>
    <xf numFmtId="3" fontId="50" fillId="0" borderId="100" xfId="0" applyNumberFormat="1" applyFont="1" applyBorder="1" applyAlignment="1">
      <alignment/>
    </xf>
    <xf numFmtId="3" fontId="50" fillId="0" borderId="70" xfId="0" applyNumberFormat="1" applyFont="1" applyBorder="1" applyAlignment="1">
      <alignment/>
    </xf>
    <xf numFmtId="3" fontId="47" fillId="0" borderId="101" xfId="0" applyNumberFormat="1" applyFont="1" applyBorder="1" applyAlignment="1">
      <alignment/>
    </xf>
    <xf numFmtId="3" fontId="47" fillId="0" borderId="69" xfId="0" applyNumberFormat="1" applyFont="1" applyBorder="1" applyAlignment="1">
      <alignment/>
    </xf>
    <xf numFmtId="3" fontId="47" fillId="0" borderId="102" xfId="0" applyNumberFormat="1" applyFont="1" applyBorder="1" applyAlignment="1">
      <alignment/>
    </xf>
    <xf numFmtId="3" fontId="54" fillId="0" borderId="103" xfId="0" applyNumberFormat="1" applyFont="1" applyBorder="1" applyAlignment="1">
      <alignment/>
    </xf>
    <xf numFmtId="3" fontId="54" fillId="0" borderId="104" xfId="0" applyNumberFormat="1" applyFont="1" applyBorder="1" applyAlignment="1">
      <alignment/>
    </xf>
    <xf numFmtId="3" fontId="54" fillId="0" borderId="105" xfId="0" applyNumberFormat="1" applyFont="1" applyBorder="1" applyAlignment="1">
      <alignment/>
    </xf>
    <xf numFmtId="0" fontId="45" fillId="0" borderId="15" xfId="0" applyFont="1" applyBorder="1" applyAlignment="1">
      <alignment horizontal="center"/>
    </xf>
    <xf numFmtId="3" fontId="47" fillId="0" borderId="106" xfId="0" applyNumberFormat="1" applyFont="1" applyBorder="1" applyAlignment="1">
      <alignment/>
    </xf>
    <xf numFmtId="3" fontId="47" fillId="0" borderId="107" xfId="0" applyNumberFormat="1" applyFont="1" applyBorder="1" applyAlignment="1">
      <alignment/>
    </xf>
    <xf numFmtId="3" fontId="47" fillId="0" borderId="108" xfId="0" applyNumberFormat="1" applyFont="1" applyBorder="1" applyAlignment="1">
      <alignment/>
    </xf>
    <xf numFmtId="3" fontId="50" fillId="0" borderId="109" xfId="0" applyNumberFormat="1" applyFont="1" applyBorder="1" applyAlignment="1">
      <alignment/>
    </xf>
    <xf numFmtId="3" fontId="47" fillId="0" borderId="110" xfId="0" applyNumberFormat="1" applyFont="1" applyBorder="1" applyAlignment="1">
      <alignment/>
    </xf>
    <xf numFmtId="165" fontId="45" fillId="0" borderId="111" xfId="0" applyNumberFormat="1" applyFont="1" applyBorder="1" applyAlignment="1">
      <alignment horizontal="center"/>
    </xf>
    <xf numFmtId="3" fontId="47" fillId="0" borderId="112" xfId="0" applyNumberFormat="1" applyFont="1" applyBorder="1" applyAlignment="1">
      <alignment/>
    </xf>
    <xf numFmtId="3" fontId="50" fillId="0" borderId="113" xfId="0" applyNumberFormat="1" applyFont="1" applyBorder="1" applyAlignment="1">
      <alignment/>
    </xf>
    <xf numFmtId="3" fontId="47" fillId="0" borderId="114" xfId="0" applyNumberFormat="1" applyFont="1" applyBorder="1" applyAlignment="1">
      <alignment/>
    </xf>
    <xf numFmtId="3" fontId="47" fillId="0" borderId="115" xfId="0" applyNumberFormat="1" applyFont="1" applyBorder="1" applyAlignment="1">
      <alignment/>
    </xf>
    <xf numFmtId="3" fontId="50" fillId="0" borderId="116" xfId="0" applyNumberFormat="1" applyFont="1" applyBorder="1" applyAlignment="1">
      <alignment/>
    </xf>
    <xf numFmtId="3" fontId="50" fillId="0" borderId="117" xfId="0" applyNumberFormat="1" applyFont="1" applyBorder="1" applyAlignment="1">
      <alignment/>
    </xf>
    <xf numFmtId="3" fontId="47" fillId="0" borderId="118" xfId="0" applyNumberFormat="1" applyFont="1" applyBorder="1" applyAlignment="1">
      <alignment/>
    </xf>
    <xf numFmtId="3" fontId="47" fillId="0" borderId="119" xfId="0" applyNumberFormat="1" applyFont="1" applyBorder="1" applyAlignment="1">
      <alignment/>
    </xf>
    <xf numFmtId="3" fontId="47" fillId="0" borderId="120" xfId="0" applyNumberFormat="1" applyFont="1" applyBorder="1" applyAlignment="1">
      <alignment/>
    </xf>
    <xf numFmtId="3" fontId="39" fillId="33" borderId="0" xfId="53" applyNumberForma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39" fillId="33" borderId="0" xfId="53" applyNumberFormat="1" applyFont="1" applyFill="1" applyAlignment="1">
      <alignment horizontal="right"/>
    </xf>
    <xf numFmtId="0" fontId="55" fillId="33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24</xdr:row>
      <xdr:rowOff>19050</xdr:rowOff>
    </xdr:from>
    <xdr:to>
      <xdr:col>7</xdr:col>
      <xdr:colOff>514350</xdr:colOff>
      <xdr:row>31</xdr:row>
      <xdr:rowOff>361950</xdr:rowOff>
    </xdr:to>
    <xdr:pic>
      <xdr:nvPicPr>
        <xdr:cNvPr id="1" name="Picture 1" descr="جرا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458450"/>
          <a:ext cx="55149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nanaonline.com/brightlight4u" TargetMode="External" /><Relationship Id="rId2" Type="http://schemas.openxmlformats.org/officeDocument/2006/relationships/hyperlink" Target="mailto:brightlight4u@hotmail.com" TargetMode="External" /><Relationship Id="rId3" Type="http://schemas.openxmlformats.org/officeDocument/2006/relationships/hyperlink" Target="mailto:brightlight4u@hotmail.com" TargetMode="External" /><Relationship Id="rId4" Type="http://schemas.openxmlformats.org/officeDocument/2006/relationships/hyperlink" Target="http://kenanaonline.com/brightlight4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rightToLeft="1" tabSelected="1" zoomScale="90" zoomScaleNormal="90" zoomScalePageLayoutView="0" workbookViewId="0" topLeftCell="A1">
      <selection activeCell="B5" sqref="B5"/>
    </sheetView>
  </sheetViews>
  <sheetFormatPr defaultColWidth="9.140625" defaultRowHeight="34.5" customHeight="1"/>
  <cols>
    <col min="1" max="1" width="12.421875" style="1" customWidth="1"/>
    <col min="2" max="2" width="15.57421875" style="1" customWidth="1"/>
    <col min="3" max="3" width="12.140625" style="1" customWidth="1"/>
    <col min="4" max="4" width="12.421875" style="1" customWidth="1"/>
    <col min="5" max="5" width="13.00390625" style="1" customWidth="1"/>
    <col min="6" max="12" width="11.140625" style="1" customWidth="1"/>
    <col min="13" max="14" width="9.00390625" style="1" customWidth="1"/>
    <col min="15" max="16" width="10.00390625" style="1" bestFit="1" customWidth="1"/>
    <col min="17" max="16384" width="9.00390625" style="1" customWidth="1"/>
  </cols>
  <sheetData>
    <row r="1" spans="1:15" s="188" customFormat="1" ht="34.5" customHeight="1">
      <c r="A1" s="183" t="s">
        <v>240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s="188" customFormat="1" ht="34.5" customHeight="1">
      <c r="A2" s="184" t="s">
        <v>244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89" customFormat="1" ht="31.5" customHeight="1">
      <c r="A3" s="185" t="s">
        <v>249</v>
      </c>
      <c r="B3" s="185"/>
      <c r="C3" s="185"/>
      <c r="D3" s="185"/>
      <c r="E3" s="185"/>
      <c r="F3" s="185"/>
      <c r="G3" s="185"/>
      <c r="H3" s="187" t="s">
        <v>247</v>
      </c>
      <c r="I3" s="185"/>
      <c r="J3" s="185"/>
      <c r="K3" s="185"/>
      <c r="L3" s="185"/>
      <c r="M3" s="185" t="s">
        <v>248</v>
      </c>
      <c r="N3" s="185"/>
      <c r="O3" s="185"/>
    </row>
    <row r="4" spans="1:15" s="189" customFormat="1" ht="31.5" customHeight="1">
      <c r="A4" s="185" t="s">
        <v>246</v>
      </c>
      <c r="B4" s="185"/>
      <c r="C4" s="185"/>
      <c r="D4" s="185"/>
      <c r="E4" s="182" t="s">
        <v>241</v>
      </c>
      <c r="F4" s="182"/>
      <c r="G4" s="182"/>
      <c r="H4" s="185" t="s">
        <v>242</v>
      </c>
      <c r="I4" s="186" t="s">
        <v>243</v>
      </c>
      <c r="J4" s="186"/>
      <c r="K4" s="184" t="s">
        <v>245</v>
      </c>
      <c r="L4" s="184"/>
      <c r="M4" s="184"/>
      <c r="N4" s="184"/>
      <c r="O4" s="184"/>
    </row>
    <row r="5" spans="1:3" ht="34.5" customHeight="1">
      <c r="A5" s="1" t="s">
        <v>0</v>
      </c>
      <c r="C5" s="1" t="s">
        <v>1</v>
      </c>
    </row>
    <row r="6" ht="34.5" customHeight="1">
      <c r="A6" s="1" t="s">
        <v>2</v>
      </c>
    </row>
    <row r="7" ht="34.5" customHeight="1">
      <c r="A7" s="1" t="s">
        <v>16</v>
      </c>
    </row>
    <row r="8" ht="34.5" customHeight="1" thickBot="1">
      <c r="A8" s="1" t="s">
        <v>3</v>
      </c>
    </row>
    <row r="9" spans="2:6" ht="34.5" customHeight="1" thickBot="1" thickTop="1">
      <c r="B9" s="2" t="s">
        <v>4</v>
      </c>
      <c r="C9" s="3" t="s">
        <v>9</v>
      </c>
      <c r="D9" s="4"/>
      <c r="E9" s="4"/>
      <c r="F9" s="5"/>
    </row>
    <row r="10" spans="2:6" ht="34.5" customHeight="1" thickBot="1" thickTop="1">
      <c r="B10" s="2" t="s">
        <v>5</v>
      </c>
      <c r="C10" s="3" t="s">
        <v>72</v>
      </c>
      <c r="D10" s="4"/>
      <c r="E10" s="4"/>
      <c r="F10" s="5"/>
    </row>
    <row r="11" spans="2:6" ht="34.5" customHeight="1" thickBot="1" thickTop="1">
      <c r="B11" s="2" t="s">
        <v>6</v>
      </c>
      <c r="C11" s="3" t="s">
        <v>10</v>
      </c>
      <c r="D11" s="4"/>
      <c r="E11" s="4"/>
      <c r="F11" s="5"/>
    </row>
    <row r="12" spans="2:6" ht="34.5" customHeight="1" thickBot="1" thickTop="1">
      <c r="B12" s="2" t="s">
        <v>7</v>
      </c>
      <c r="C12" s="3" t="s">
        <v>11</v>
      </c>
      <c r="D12" s="4"/>
      <c r="E12" s="4"/>
      <c r="F12" s="5"/>
    </row>
    <row r="13" spans="2:6" ht="34.5" customHeight="1" thickBot="1" thickTop="1">
      <c r="B13" s="2" t="s">
        <v>8</v>
      </c>
      <c r="C13" s="3" t="s">
        <v>12</v>
      </c>
      <c r="D13" s="4"/>
      <c r="E13" s="4"/>
      <c r="F13" s="5"/>
    </row>
    <row r="14" ht="34.5" customHeight="1" thickBot="1" thickTop="1">
      <c r="A14" s="1" t="s">
        <v>13</v>
      </c>
    </row>
    <row r="15" spans="2:4" ht="34.5" customHeight="1" thickBot="1" thickTop="1">
      <c r="B15" s="2" t="s">
        <v>14</v>
      </c>
      <c r="C15" s="3" t="s">
        <v>15</v>
      </c>
      <c r="D15" s="5"/>
    </row>
    <row r="16" spans="2:4" ht="34.5" customHeight="1" thickTop="1">
      <c r="B16" s="6" t="s">
        <v>17</v>
      </c>
      <c r="C16" s="7"/>
      <c r="D16" s="8"/>
    </row>
    <row r="17" spans="2:4" ht="34.5" customHeight="1" thickBot="1">
      <c r="B17" s="9" t="s">
        <v>18</v>
      </c>
      <c r="C17" s="10"/>
      <c r="D17" s="11"/>
    </row>
    <row r="18" ht="34.5" customHeight="1" thickTop="1"/>
    <row r="19" ht="34.5" customHeight="1" thickBot="1">
      <c r="A19" s="1" t="s">
        <v>19</v>
      </c>
    </row>
    <row r="20" spans="2:7" ht="34.5" customHeight="1" thickBot="1" thickTop="1">
      <c r="B20" s="12" t="s">
        <v>22</v>
      </c>
      <c r="C20" s="8"/>
      <c r="D20" s="2">
        <f>SUM(C192)</f>
        <v>185386.28000000003</v>
      </c>
      <c r="E20" s="4" t="s">
        <v>24</v>
      </c>
      <c r="F20" s="4"/>
      <c r="G20" s="2">
        <f>SUM(C178)</f>
        <v>69500</v>
      </c>
    </row>
    <row r="21" spans="2:7" ht="34.5" customHeight="1" thickBot="1" thickTop="1">
      <c r="B21" s="3" t="s">
        <v>23</v>
      </c>
      <c r="C21" s="5"/>
      <c r="D21" s="2">
        <f>SUM(E139)</f>
        <v>109886.28000000001</v>
      </c>
      <c r="E21" s="2" t="s">
        <v>25</v>
      </c>
      <c r="F21" s="2"/>
      <c r="G21" s="2">
        <f>SUM(D186)</f>
        <v>6000</v>
      </c>
    </row>
    <row r="22" spans="2:7" ht="34.5" customHeight="1" thickBot="1" thickTop="1">
      <c r="B22" s="2" t="s">
        <v>20</v>
      </c>
      <c r="C22" s="2"/>
      <c r="D22" s="1">
        <f>SUM(O224)</f>
        <v>9588.29999999993</v>
      </c>
      <c r="E22" s="4"/>
      <c r="F22" s="4"/>
      <c r="G22" s="5"/>
    </row>
    <row r="23" spans="2:7" ht="34.5" customHeight="1" thickBot="1" thickTop="1">
      <c r="B23" s="2" t="s">
        <v>21</v>
      </c>
      <c r="C23" s="2"/>
      <c r="D23" s="13" t="s">
        <v>26</v>
      </c>
      <c r="E23" s="4"/>
      <c r="F23" s="4"/>
      <c r="G23" s="5"/>
    </row>
    <row r="24" ht="34.5" customHeight="1" thickTop="1"/>
    <row r="33" ht="34.5" customHeight="1">
      <c r="A33" s="1" t="s">
        <v>27</v>
      </c>
    </row>
    <row r="34" ht="34.5" customHeight="1">
      <c r="A34" s="1" t="s">
        <v>28</v>
      </c>
    </row>
    <row r="35" spans="1:2" ht="34.5" customHeight="1">
      <c r="A35" s="14">
        <v>-1</v>
      </c>
      <c r="B35" s="1" t="s">
        <v>29</v>
      </c>
    </row>
    <row r="36" spans="1:2" ht="34.5" customHeight="1">
      <c r="A36" s="14">
        <v>-2</v>
      </c>
      <c r="B36" s="1" t="s">
        <v>30</v>
      </c>
    </row>
    <row r="37" spans="1:2" ht="34.5" customHeight="1">
      <c r="A37" s="14">
        <v>-3</v>
      </c>
      <c r="B37" s="1" t="s">
        <v>31</v>
      </c>
    </row>
    <row r="38" ht="34.5" customHeight="1">
      <c r="A38" s="1" t="s">
        <v>32</v>
      </c>
    </row>
    <row r="39" spans="1:2" ht="34.5" customHeight="1">
      <c r="A39" s="14">
        <v>-1</v>
      </c>
      <c r="B39" s="1" t="s">
        <v>33</v>
      </c>
    </row>
    <row r="40" spans="1:2" ht="34.5" customHeight="1">
      <c r="A40" s="14">
        <v>-2</v>
      </c>
      <c r="B40" s="1" t="s">
        <v>34</v>
      </c>
    </row>
    <row r="41" spans="2:3" ht="34.5" customHeight="1">
      <c r="B41" s="15" t="s">
        <v>38</v>
      </c>
      <c r="C41" s="1" t="s">
        <v>39</v>
      </c>
    </row>
    <row r="42" spans="2:3" ht="34.5" customHeight="1">
      <c r="B42" s="15" t="s">
        <v>38</v>
      </c>
      <c r="C42" s="1" t="s">
        <v>35</v>
      </c>
    </row>
    <row r="43" spans="2:3" ht="34.5" customHeight="1">
      <c r="B43" s="15" t="s">
        <v>38</v>
      </c>
      <c r="C43" s="1" t="s">
        <v>36</v>
      </c>
    </row>
    <row r="44" spans="1:2" ht="34.5" customHeight="1">
      <c r="A44" s="14">
        <v>-3</v>
      </c>
      <c r="B44" s="1" t="s">
        <v>37</v>
      </c>
    </row>
    <row r="47" ht="34.5" customHeight="1">
      <c r="E47" s="1" t="s">
        <v>40</v>
      </c>
    </row>
    <row r="48" spans="1:7" ht="34.5" customHeight="1" thickBot="1">
      <c r="A48" s="1" t="s">
        <v>42</v>
      </c>
      <c r="G48" s="1" t="s">
        <v>47</v>
      </c>
    </row>
    <row r="49" spans="1:8" ht="34.5" customHeight="1" thickBot="1" thickTop="1">
      <c r="A49" s="3" t="s">
        <v>14</v>
      </c>
      <c r="B49" s="5"/>
      <c r="C49" s="2" t="s">
        <v>43</v>
      </c>
      <c r="D49" s="2" t="s">
        <v>44</v>
      </c>
      <c r="E49" s="4" t="s">
        <v>45</v>
      </c>
      <c r="F49" s="5"/>
      <c r="G49" s="4" t="s">
        <v>46</v>
      </c>
      <c r="H49" s="5"/>
    </row>
    <row r="50" spans="1:8" ht="34.5" customHeight="1" thickBot="1" thickTop="1">
      <c r="A50" s="3" t="s">
        <v>41</v>
      </c>
      <c r="B50" s="5"/>
      <c r="C50" s="2">
        <v>20</v>
      </c>
      <c r="D50" s="2">
        <v>2750</v>
      </c>
      <c r="E50" s="4">
        <f>SUM(C50*D50)</f>
        <v>55000</v>
      </c>
      <c r="F50" s="5"/>
      <c r="G50" s="4">
        <f>SUM(E50*12)</f>
        <v>660000</v>
      </c>
      <c r="H50" s="5"/>
    </row>
    <row r="51" spans="1:8" ht="34.5" customHeight="1" thickBot="1" thickTop="1">
      <c r="A51" s="3" t="s">
        <v>48</v>
      </c>
      <c r="B51" s="5"/>
      <c r="C51" s="2"/>
      <c r="D51" s="2"/>
      <c r="E51" s="4">
        <f>SUM(E50)</f>
        <v>55000</v>
      </c>
      <c r="F51" s="5"/>
      <c r="G51" s="4">
        <f>SUM(G50)</f>
        <v>660000</v>
      </c>
      <c r="H51" s="5"/>
    </row>
    <row r="52" spans="1:8" ht="34.5" customHeight="1" thickTop="1">
      <c r="A52" s="16"/>
      <c r="B52" s="16"/>
      <c r="C52" s="16"/>
      <c r="D52" s="16"/>
      <c r="E52" s="16"/>
      <c r="F52" s="16"/>
      <c r="G52" s="16"/>
      <c r="H52" s="16"/>
    </row>
    <row r="53" spans="1:8" ht="34.5" customHeight="1">
      <c r="A53" s="16"/>
      <c r="B53" s="16"/>
      <c r="C53" s="16"/>
      <c r="D53" s="16"/>
      <c r="E53" s="16"/>
      <c r="F53" s="16"/>
      <c r="G53" s="16"/>
      <c r="H53" s="16"/>
    </row>
    <row r="54" spans="1:8" ht="34.5" customHeight="1">
      <c r="A54" s="16"/>
      <c r="B54" s="16"/>
      <c r="C54" s="16"/>
      <c r="D54" s="16"/>
      <c r="E54" s="16"/>
      <c r="F54" s="16"/>
      <c r="G54" s="16"/>
      <c r="H54" s="16"/>
    </row>
    <row r="55" spans="1:8" ht="34.5" customHeight="1">
      <c r="A55" s="16"/>
      <c r="B55" s="16"/>
      <c r="C55" s="16"/>
      <c r="D55" s="16"/>
      <c r="E55" s="16"/>
      <c r="F55" s="16"/>
      <c r="G55" s="16"/>
      <c r="H55" s="16"/>
    </row>
    <row r="56" spans="1:8" ht="34.5" customHeight="1">
      <c r="A56" s="16"/>
      <c r="B56" s="16"/>
      <c r="C56" s="16"/>
      <c r="D56" s="16"/>
      <c r="E56" s="16"/>
      <c r="F56" s="16"/>
      <c r="G56" s="16"/>
      <c r="H56" s="16"/>
    </row>
    <row r="57" spans="1:8" ht="34.5" customHeight="1">
      <c r="A57" s="16"/>
      <c r="B57" s="16"/>
      <c r="C57" s="16"/>
      <c r="D57" s="16"/>
      <c r="E57" s="16"/>
      <c r="F57" s="16"/>
      <c r="G57" s="16"/>
      <c r="H57" s="16"/>
    </row>
    <row r="58" spans="1:8" ht="34.5" customHeight="1">
      <c r="A58" s="16"/>
      <c r="B58" s="16"/>
      <c r="C58" s="16"/>
      <c r="D58" s="16"/>
      <c r="E58" s="16"/>
      <c r="F58" s="16"/>
      <c r="G58" s="16"/>
      <c r="H58" s="16"/>
    </row>
    <row r="59" spans="1:8" ht="34.5" customHeight="1">
      <c r="A59" s="16"/>
      <c r="B59" s="16"/>
      <c r="C59" s="16"/>
      <c r="D59" s="16"/>
      <c r="E59" s="16"/>
      <c r="F59" s="16"/>
      <c r="G59" s="16"/>
      <c r="H59" s="16"/>
    </row>
    <row r="60" spans="1:8" ht="34.5" customHeight="1">
      <c r="A60" s="16"/>
      <c r="B60" s="16"/>
      <c r="C60" s="16"/>
      <c r="D60" s="16"/>
      <c r="E60" s="16"/>
      <c r="F60" s="16"/>
      <c r="G60" s="16"/>
      <c r="H60" s="16"/>
    </row>
    <row r="61" ht="34.5" customHeight="1">
      <c r="A61" s="1" t="s">
        <v>49</v>
      </c>
    </row>
    <row r="62" ht="34.5" customHeight="1" thickBot="1">
      <c r="A62" s="1" t="s">
        <v>50</v>
      </c>
    </row>
    <row r="63" spans="1:8" ht="34.5" customHeight="1" thickBot="1" thickTop="1">
      <c r="A63" s="3" t="s">
        <v>63</v>
      </c>
      <c r="B63" s="5"/>
      <c r="C63" s="5" t="s">
        <v>43</v>
      </c>
      <c r="D63" s="2" t="s">
        <v>52</v>
      </c>
      <c r="E63" s="3" t="s">
        <v>53</v>
      </c>
      <c r="F63" s="4"/>
      <c r="G63" s="3" t="s">
        <v>54</v>
      </c>
      <c r="H63" s="5"/>
    </row>
    <row r="64" spans="1:8" ht="34.5" customHeight="1" thickBot="1" thickTop="1">
      <c r="A64" s="3" t="s">
        <v>56</v>
      </c>
      <c r="B64" s="5"/>
      <c r="C64" s="2">
        <v>20</v>
      </c>
      <c r="D64" s="2">
        <v>50</v>
      </c>
      <c r="E64" s="3">
        <f>SUM(C64*D64)</f>
        <v>1000</v>
      </c>
      <c r="F64" s="4"/>
      <c r="G64" s="3">
        <f>SUM(E64*12)</f>
        <v>12000</v>
      </c>
      <c r="H64" s="5"/>
    </row>
    <row r="65" spans="1:8" ht="34.5" customHeight="1" thickBot="1" thickTop="1">
      <c r="A65" s="3" t="s">
        <v>57</v>
      </c>
      <c r="B65" s="5"/>
      <c r="C65" s="2">
        <v>20</v>
      </c>
      <c r="D65" s="2">
        <v>5</v>
      </c>
      <c r="E65" s="3">
        <f aca="true" t="shared" si="0" ref="E65:E71">SUM(C65*D65)</f>
        <v>100</v>
      </c>
      <c r="F65" s="4"/>
      <c r="G65" s="3">
        <f aca="true" t="shared" si="1" ref="G65:G71">SUM(E65*12)</f>
        <v>1200</v>
      </c>
      <c r="H65" s="5"/>
    </row>
    <row r="66" spans="1:8" ht="34.5" customHeight="1" thickBot="1" thickTop="1">
      <c r="A66" s="3" t="s">
        <v>58</v>
      </c>
      <c r="B66" s="5"/>
      <c r="C66" s="2">
        <v>22</v>
      </c>
      <c r="D66" s="2">
        <v>2</v>
      </c>
      <c r="E66" s="3">
        <f t="shared" si="0"/>
        <v>44</v>
      </c>
      <c r="F66" s="4"/>
      <c r="G66" s="3">
        <f t="shared" si="1"/>
        <v>528</v>
      </c>
      <c r="H66" s="5"/>
    </row>
    <row r="67" spans="1:8" ht="34.5" customHeight="1" thickBot="1" thickTop="1">
      <c r="A67" s="3" t="s">
        <v>59</v>
      </c>
      <c r="B67" s="5"/>
      <c r="C67" s="2">
        <v>20</v>
      </c>
      <c r="D67" s="2">
        <v>40</v>
      </c>
      <c r="E67" s="3">
        <f t="shared" si="0"/>
        <v>800</v>
      </c>
      <c r="F67" s="4"/>
      <c r="G67" s="3">
        <f t="shared" si="1"/>
        <v>9600</v>
      </c>
      <c r="H67" s="5"/>
    </row>
    <row r="68" spans="1:8" ht="34.5" customHeight="1" thickBot="1" thickTop="1">
      <c r="A68" s="3" t="s">
        <v>60</v>
      </c>
      <c r="B68" s="5"/>
      <c r="C68" s="2">
        <v>20</v>
      </c>
      <c r="D68" s="2">
        <v>50</v>
      </c>
      <c r="E68" s="3">
        <f t="shared" si="0"/>
        <v>1000</v>
      </c>
      <c r="F68" s="4"/>
      <c r="G68" s="3">
        <f t="shared" si="1"/>
        <v>12000</v>
      </c>
      <c r="H68" s="5"/>
    </row>
    <row r="69" spans="1:8" ht="34.5" customHeight="1" thickBot="1" thickTop="1">
      <c r="A69" s="3" t="s">
        <v>61</v>
      </c>
      <c r="B69" s="5"/>
      <c r="C69" s="2">
        <v>20</v>
      </c>
      <c r="D69" s="2">
        <v>300</v>
      </c>
      <c r="E69" s="3">
        <f t="shared" si="0"/>
        <v>6000</v>
      </c>
      <c r="F69" s="4"/>
      <c r="G69" s="3">
        <f t="shared" si="1"/>
        <v>72000</v>
      </c>
      <c r="H69" s="5"/>
    </row>
    <row r="70" spans="1:8" ht="34.5" customHeight="1" thickBot="1" thickTop="1">
      <c r="A70" s="3" t="s">
        <v>62</v>
      </c>
      <c r="B70" s="5"/>
      <c r="C70" s="2">
        <v>75</v>
      </c>
      <c r="D70" s="2">
        <v>250</v>
      </c>
      <c r="E70" s="3">
        <f t="shared" si="0"/>
        <v>18750</v>
      </c>
      <c r="F70" s="4"/>
      <c r="G70" s="3">
        <f t="shared" si="1"/>
        <v>225000</v>
      </c>
      <c r="H70" s="5"/>
    </row>
    <row r="71" spans="1:8" ht="34.5" customHeight="1" thickBot="1" thickTop="1">
      <c r="A71" s="3" t="s">
        <v>51</v>
      </c>
      <c r="B71" s="5"/>
      <c r="C71" s="2">
        <v>20</v>
      </c>
      <c r="D71" s="2">
        <v>20</v>
      </c>
      <c r="E71" s="3">
        <f t="shared" si="0"/>
        <v>400</v>
      </c>
      <c r="F71" s="4"/>
      <c r="G71" s="3">
        <f t="shared" si="1"/>
        <v>4800</v>
      </c>
      <c r="H71" s="5"/>
    </row>
    <row r="72" spans="1:8" ht="34.5" customHeight="1" thickBot="1" thickTop="1">
      <c r="A72" s="3"/>
      <c r="B72" s="4" t="s">
        <v>55</v>
      </c>
      <c r="C72" s="4"/>
      <c r="D72" s="5"/>
      <c r="E72" s="3">
        <f>SUM(E64:E71)</f>
        <v>28094</v>
      </c>
      <c r="F72" s="4"/>
      <c r="G72" s="3">
        <f>SUM(E72*12)</f>
        <v>337128</v>
      </c>
      <c r="H72" s="5"/>
    </row>
    <row r="73" ht="34.5" customHeight="1" thickTop="1"/>
    <row r="75" ht="34.5" customHeight="1" thickBot="1">
      <c r="A75" s="1" t="s">
        <v>64</v>
      </c>
    </row>
    <row r="76" spans="1:7" ht="34.5" customHeight="1" thickBot="1" thickTop="1">
      <c r="A76" s="2" t="s">
        <v>65</v>
      </c>
      <c r="B76" s="2" t="s">
        <v>69</v>
      </c>
      <c r="C76" s="2" t="s">
        <v>70</v>
      </c>
      <c r="D76" s="3" t="s">
        <v>71</v>
      </c>
      <c r="E76" s="5"/>
      <c r="F76" s="4" t="s">
        <v>73</v>
      </c>
      <c r="G76" s="5"/>
    </row>
    <row r="77" spans="1:7" ht="34.5" customHeight="1" thickBot="1" thickTop="1">
      <c r="A77" s="2" t="s">
        <v>66</v>
      </c>
      <c r="B77" s="17">
        <v>1</v>
      </c>
      <c r="C77" s="2">
        <v>2000</v>
      </c>
      <c r="D77" s="3">
        <f>SUM(C77)</f>
        <v>2000</v>
      </c>
      <c r="E77" s="5"/>
      <c r="F77" s="4">
        <f>SUM(C77*12)</f>
        <v>24000</v>
      </c>
      <c r="G77" s="5"/>
    </row>
    <row r="78" spans="1:7" ht="34.5" customHeight="1" thickBot="1" thickTop="1">
      <c r="A78" s="2" t="s">
        <v>68</v>
      </c>
      <c r="B78" s="17">
        <v>1</v>
      </c>
      <c r="C78" s="2">
        <v>4000</v>
      </c>
      <c r="D78" s="3">
        <f>SUM(C78)</f>
        <v>4000</v>
      </c>
      <c r="E78" s="5"/>
      <c r="F78" s="4">
        <f>SUM(C78*12)</f>
        <v>48000</v>
      </c>
      <c r="G78" s="5"/>
    </row>
    <row r="79" spans="1:7" ht="34.5" customHeight="1" thickBot="1" thickTop="1">
      <c r="A79" s="2" t="s">
        <v>67</v>
      </c>
      <c r="B79" s="17">
        <v>1</v>
      </c>
      <c r="C79" s="2">
        <v>4000</v>
      </c>
      <c r="D79" s="3">
        <f>SUM(C79)</f>
        <v>4000</v>
      </c>
      <c r="E79" s="5"/>
      <c r="F79" s="4">
        <f>SUM(C79*12)</f>
        <v>48000</v>
      </c>
      <c r="G79" s="5"/>
    </row>
    <row r="80" spans="1:7" ht="34.5" customHeight="1" thickBot="1" thickTop="1">
      <c r="A80" s="2"/>
      <c r="B80" s="2"/>
      <c r="C80" s="2"/>
      <c r="D80" s="3">
        <f>SUM(D77:D79)</f>
        <v>10000</v>
      </c>
      <c r="E80" s="5"/>
      <c r="F80" s="4">
        <f>SUM(D80*12)</f>
        <v>120000</v>
      </c>
      <c r="G80" s="5"/>
    </row>
    <row r="81" ht="34.5" customHeight="1" thickBot="1" thickTop="1">
      <c r="A81" s="1" t="s">
        <v>74</v>
      </c>
    </row>
    <row r="82" spans="1:7" ht="34.5" customHeight="1" thickBot="1" thickTop="1">
      <c r="A82" s="3" t="s">
        <v>75</v>
      </c>
      <c r="B82" s="5"/>
      <c r="C82" s="2" t="s">
        <v>77</v>
      </c>
      <c r="D82" s="2"/>
      <c r="E82" s="2" t="s">
        <v>78</v>
      </c>
      <c r="F82" s="2"/>
      <c r="G82" s="2" t="s">
        <v>79</v>
      </c>
    </row>
    <row r="83" spans="1:7" ht="34.5" customHeight="1" thickBot="1" thickTop="1">
      <c r="A83" s="3" t="s">
        <v>76</v>
      </c>
      <c r="B83" s="5"/>
      <c r="C83" s="3">
        <v>40000</v>
      </c>
      <c r="D83" s="5"/>
      <c r="E83" s="3">
        <f>SUM(C83/12)</f>
        <v>3333.3333333333335</v>
      </c>
      <c r="F83" s="5"/>
      <c r="G83" s="2"/>
    </row>
    <row r="84" spans="1:7" ht="34.5" customHeight="1" thickBot="1" thickTop="1">
      <c r="A84" s="3" t="s">
        <v>55</v>
      </c>
      <c r="B84" s="5"/>
      <c r="C84" s="3">
        <f>SUM(C83)</f>
        <v>40000</v>
      </c>
      <c r="D84" s="5"/>
      <c r="E84" s="3">
        <f>SUM(C84/12)</f>
        <v>3333.3333333333335</v>
      </c>
      <c r="F84" s="5"/>
      <c r="G84" s="2"/>
    </row>
    <row r="85" ht="34.5" customHeight="1" thickTop="1"/>
    <row r="89" ht="34.5" customHeight="1" thickBot="1">
      <c r="A89" s="1" t="s">
        <v>80</v>
      </c>
    </row>
    <row r="90" spans="1:7" ht="34.5" customHeight="1" thickBot="1" thickTop="1">
      <c r="A90" s="3" t="s">
        <v>81</v>
      </c>
      <c r="B90" s="4"/>
      <c r="C90" s="2" t="s">
        <v>89</v>
      </c>
      <c r="D90" s="2" t="s">
        <v>90</v>
      </c>
      <c r="E90" s="4" t="s">
        <v>79</v>
      </c>
      <c r="F90" s="4"/>
      <c r="G90" s="5"/>
    </row>
    <row r="91" spans="1:7" ht="34.5" customHeight="1" thickBot="1" thickTop="1">
      <c r="A91" s="3" t="s">
        <v>83</v>
      </c>
      <c r="B91" s="5"/>
      <c r="C91" s="2">
        <v>1000</v>
      </c>
      <c r="D91" s="2">
        <f aca="true" t="shared" si="2" ref="D91:D97">SUM(C91/12)</f>
        <v>83.33333333333333</v>
      </c>
      <c r="E91" s="3"/>
      <c r="F91" s="4"/>
      <c r="G91" s="5"/>
    </row>
    <row r="92" spans="1:7" ht="34.5" customHeight="1" thickBot="1" thickTop="1">
      <c r="A92" s="3" t="s">
        <v>84</v>
      </c>
      <c r="B92" s="5"/>
      <c r="C92" s="2">
        <v>300</v>
      </c>
      <c r="D92" s="2">
        <f t="shared" si="2"/>
        <v>25</v>
      </c>
      <c r="E92" s="3"/>
      <c r="F92" s="4"/>
      <c r="G92" s="5"/>
    </row>
    <row r="93" spans="1:7" ht="34.5" customHeight="1" thickBot="1" thickTop="1">
      <c r="A93" s="3" t="s">
        <v>85</v>
      </c>
      <c r="B93" s="5"/>
      <c r="C93" s="2">
        <v>1200</v>
      </c>
      <c r="D93" s="2">
        <f t="shared" si="2"/>
        <v>100</v>
      </c>
      <c r="E93" s="3"/>
      <c r="F93" s="4"/>
      <c r="G93" s="5"/>
    </row>
    <row r="94" spans="1:7" ht="34.5" customHeight="1" thickBot="1" thickTop="1">
      <c r="A94" s="3" t="s">
        <v>86</v>
      </c>
      <c r="B94" s="5"/>
      <c r="C94" s="2">
        <v>4000</v>
      </c>
      <c r="D94" s="2">
        <f t="shared" si="2"/>
        <v>333.3333333333333</v>
      </c>
      <c r="E94" s="3"/>
      <c r="F94" s="4"/>
      <c r="G94" s="5"/>
    </row>
    <row r="95" spans="1:7" ht="34.5" customHeight="1" thickBot="1" thickTop="1">
      <c r="A95" s="3" t="s">
        <v>82</v>
      </c>
      <c r="B95" s="5"/>
      <c r="C95" s="2">
        <v>2000</v>
      </c>
      <c r="D95" s="2">
        <f t="shared" si="2"/>
        <v>166.66666666666666</v>
      </c>
      <c r="E95" s="3"/>
      <c r="F95" s="4"/>
      <c r="G95" s="5"/>
    </row>
    <row r="96" spans="1:7" ht="34.5" customHeight="1" thickBot="1" thickTop="1">
      <c r="A96" s="3" t="s">
        <v>87</v>
      </c>
      <c r="B96" s="5"/>
      <c r="C96" s="2">
        <v>1200</v>
      </c>
      <c r="D96" s="2">
        <f t="shared" si="2"/>
        <v>100</v>
      </c>
      <c r="E96" s="3"/>
      <c r="F96" s="4"/>
      <c r="G96" s="5"/>
    </row>
    <row r="97" spans="1:7" ht="34.5" customHeight="1" thickBot="1" thickTop="1">
      <c r="A97" s="3" t="s">
        <v>88</v>
      </c>
      <c r="B97" s="5"/>
      <c r="C97" s="2">
        <v>2400</v>
      </c>
      <c r="D97" s="2">
        <f t="shared" si="2"/>
        <v>200</v>
      </c>
      <c r="E97" s="3"/>
      <c r="F97" s="4"/>
      <c r="G97" s="5"/>
    </row>
    <row r="98" spans="1:7" ht="34.5" customHeight="1" thickBot="1" thickTop="1">
      <c r="A98" s="3" t="s">
        <v>55</v>
      </c>
      <c r="B98" s="5"/>
      <c r="C98" s="2">
        <f>SUM(C91:C97)</f>
        <v>12100</v>
      </c>
      <c r="D98" s="2">
        <f>SUM(D91:D97)</f>
        <v>1008.3333333333333</v>
      </c>
      <c r="E98" s="3"/>
      <c r="F98" s="4"/>
      <c r="G98" s="5"/>
    </row>
    <row r="99" ht="34.5" customHeight="1" thickTop="1"/>
    <row r="103" ht="34.5" customHeight="1" thickBot="1">
      <c r="A103" s="1" t="s">
        <v>91</v>
      </c>
    </row>
    <row r="104" spans="1:3" ht="34.5" customHeight="1" thickBot="1" thickTop="1">
      <c r="A104" s="2" t="s">
        <v>81</v>
      </c>
      <c r="B104" s="2" t="s">
        <v>90</v>
      </c>
      <c r="C104" s="2" t="s">
        <v>89</v>
      </c>
    </row>
    <row r="105" spans="1:3" ht="34.5" customHeight="1" thickBot="1" thickTop="1">
      <c r="A105" s="2" t="s">
        <v>92</v>
      </c>
      <c r="B105" s="2">
        <v>120</v>
      </c>
      <c r="C105" s="2">
        <f>SUM(B105*12)</f>
        <v>1440</v>
      </c>
    </row>
    <row r="106" spans="1:3" ht="34.5" customHeight="1" thickBot="1" thickTop="1">
      <c r="A106" s="2" t="s">
        <v>93</v>
      </c>
      <c r="B106" s="2">
        <v>600</v>
      </c>
      <c r="C106" s="2">
        <f>SUM(B106*12)</f>
        <v>7200</v>
      </c>
    </row>
    <row r="107" spans="1:3" ht="34.5" customHeight="1" thickBot="1" thickTop="1">
      <c r="A107" s="2" t="s">
        <v>55</v>
      </c>
      <c r="B107" s="2">
        <f>SUM(B105:B106)</f>
        <v>720</v>
      </c>
      <c r="C107" s="2">
        <f>SUM(B107*12)</f>
        <v>8640</v>
      </c>
    </row>
    <row r="108" ht="34.5" customHeight="1" thickBot="1" thickTop="1">
      <c r="A108" s="1" t="s">
        <v>94</v>
      </c>
    </row>
    <row r="109" spans="1:3" ht="34.5" customHeight="1" thickBot="1" thickTop="1">
      <c r="A109" s="2" t="s">
        <v>81</v>
      </c>
      <c r="B109" s="2" t="s">
        <v>89</v>
      </c>
      <c r="C109" s="2" t="s">
        <v>90</v>
      </c>
    </row>
    <row r="110" spans="1:3" ht="34.5" customHeight="1" thickBot="1" thickTop="1">
      <c r="A110" s="2" t="s">
        <v>95</v>
      </c>
      <c r="B110" s="2">
        <v>2400</v>
      </c>
      <c r="C110" s="2">
        <f>SUM(B110/12)</f>
        <v>200</v>
      </c>
    </row>
    <row r="111" spans="1:3" ht="34.5" customHeight="1" thickBot="1" thickTop="1">
      <c r="A111" s="2" t="s">
        <v>55</v>
      </c>
      <c r="B111" s="2">
        <f>SUM(B110)</f>
        <v>2400</v>
      </c>
      <c r="C111" s="2">
        <f>SUM(B111/12)</f>
        <v>200</v>
      </c>
    </row>
    <row r="112" ht="34.5" customHeight="1" thickBot="1" thickTop="1">
      <c r="A112" s="1" t="s">
        <v>96</v>
      </c>
    </row>
    <row r="113" spans="1:3" ht="34.5" customHeight="1" thickBot="1" thickTop="1">
      <c r="A113" s="2" t="s">
        <v>81</v>
      </c>
      <c r="B113" s="2" t="s">
        <v>89</v>
      </c>
      <c r="C113" s="2" t="s">
        <v>90</v>
      </c>
    </row>
    <row r="114" spans="1:3" ht="34.5" customHeight="1" thickBot="1" thickTop="1">
      <c r="A114" s="2" t="s">
        <v>97</v>
      </c>
      <c r="B114" s="2">
        <v>3000</v>
      </c>
      <c r="C114" s="2">
        <f>SUM(B114/12)</f>
        <v>250</v>
      </c>
    </row>
    <row r="115" spans="1:3" ht="34.5" customHeight="1" thickBot="1" thickTop="1">
      <c r="A115" s="2" t="s">
        <v>55</v>
      </c>
      <c r="B115" s="2">
        <f>SUM(B114)</f>
        <v>3000</v>
      </c>
      <c r="C115" s="2">
        <f>SUM(B115/12)</f>
        <v>250</v>
      </c>
    </row>
    <row r="116" ht="34.5" customHeight="1" thickTop="1"/>
    <row r="117" ht="34.5" customHeight="1" thickBot="1"/>
    <row r="118" spans="1:6" ht="34.5" customHeight="1" thickBot="1" thickTop="1">
      <c r="A118" s="6"/>
      <c r="B118" s="18" t="s">
        <v>81</v>
      </c>
      <c r="C118" s="4"/>
      <c r="D118" s="5"/>
      <c r="E118" s="2" t="s">
        <v>90</v>
      </c>
      <c r="F118" s="2" t="s">
        <v>89</v>
      </c>
    </row>
    <row r="119" spans="1:6" ht="34.5" customHeight="1" thickBot="1" thickTop="1">
      <c r="A119" s="19"/>
      <c r="B119" s="3" t="s">
        <v>50</v>
      </c>
      <c r="C119" s="4"/>
      <c r="D119" s="4"/>
      <c r="E119" s="2">
        <f>SUM(E72)</f>
        <v>28094</v>
      </c>
      <c r="F119" s="2">
        <f>SUM(E119*12)</f>
        <v>337128</v>
      </c>
    </row>
    <row r="120" spans="1:6" ht="34.5" customHeight="1" thickBot="1" thickTop="1">
      <c r="A120" s="19"/>
      <c r="B120" s="3" t="s">
        <v>64</v>
      </c>
      <c r="C120" s="4"/>
      <c r="D120" s="4"/>
      <c r="E120" s="2">
        <f>SUM(D80)</f>
        <v>10000</v>
      </c>
      <c r="F120" s="2">
        <f aca="true" t="shared" si="3" ref="F120:F128">SUM(E120*12)</f>
        <v>120000</v>
      </c>
    </row>
    <row r="121" spans="1:6" ht="34.5" customHeight="1" thickBot="1" thickTop="1">
      <c r="A121" s="19"/>
      <c r="B121" s="3" t="s">
        <v>74</v>
      </c>
      <c r="C121" s="4"/>
      <c r="D121" s="4"/>
      <c r="E121" s="2">
        <f>SUM(E84)</f>
        <v>3333.3333333333335</v>
      </c>
      <c r="F121" s="2">
        <f t="shared" si="3"/>
        <v>40000</v>
      </c>
    </row>
    <row r="122" spans="1:6" ht="34.5" customHeight="1" thickBot="1" thickTop="1">
      <c r="A122" s="19" t="s">
        <v>98</v>
      </c>
      <c r="B122" s="3" t="s">
        <v>80</v>
      </c>
      <c r="C122" s="4"/>
      <c r="D122" s="4"/>
      <c r="E122" s="2">
        <f>SUM(D98)</f>
        <v>1008.3333333333333</v>
      </c>
      <c r="F122" s="2">
        <f t="shared" si="3"/>
        <v>12100</v>
      </c>
    </row>
    <row r="123" spans="1:6" ht="34.5" customHeight="1" thickBot="1" thickTop="1">
      <c r="A123" s="19" t="s">
        <v>99</v>
      </c>
      <c r="B123" s="3" t="s">
        <v>91</v>
      </c>
      <c r="C123" s="4"/>
      <c r="D123" s="4"/>
      <c r="E123" s="2">
        <f>SUM(B107)</f>
        <v>720</v>
      </c>
      <c r="F123" s="2">
        <f t="shared" si="3"/>
        <v>8640</v>
      </c>
    </row>
    <row r="124" spans="1:6" ht="34.5" customHeight="1" thickBot="1" thickTop="1">
      <c r="A124" s="19"/>
      <c r="B124" s="3" t="s">
        <v>100</v>
      </c>
      <c r="C124" s="4"/>
      <c r="D124" s="4"/>
      <c r="E124" s="2">
        <f>SUM(C111)</f>
        <v>200</v>
      </c>
      <c r="F124" s="2">
        <f t="shared" si="3"/>
        <v>2400</v>
      </c>
    </row>
    <row r="125" spans="1:6" ht="34.5" customHeight="1" thickBot="1" thickTop="1">
      <c r="A125" s="19"/>
      <c r="B125" s="3" t="s">
        <v>96</v>
      </c>
      <c r="C125" s="4"/>
      <c r="D125" s="4"/>
      <c r="E125" s="2">
        <f>SUM(C115)</f>
        <v>250</v>
      </c>
      <c r="F125" s="2">
        <f t="shared" si="3"/>
        <v>3000</v>
      </c>
    </row>
    <row r="126" spans="1:6" ht="34.5" customHeight="1" thickBot="1" thickTop="1">
      <c r="A126" s="19"/>
      <c r="B126" s="3" t="s">
        <v>101</v>
      </c>
      <c r="C126" s="4"/>
      <c r="D126" s="4"/>
      <c r="E126" s="2">
        <f>SUM(E119:E125)</f>
        <v>43605.66666666667</v>
      </c>
      <c r="F126" s="2">
        <f t="shared" si="3"/>
        <v>523268.00000000006</v>
      </c>
    </row>
    <row r="127" spans="1:6" ht="34.5" customHeight="1" thickBot="1" thickTop="1">
      <c r="A127" s="19"/>
      <c r="B127" s="3" t="s">
        <v>102</v>
      </c>
      <c r="C127" s="4"/>
      <c r="D127" s="4"/>
      <c r="E127" s="2">
        <f>SUM(E126*0.05)</f>
        <v>2180.2833333333338</v>
      </c>
      <c r="F127" s="2">
        <f t="shared" si="3"/>
        <v>26163.400000000005</v>
      </c>
    </row>
    <row r="128" spans="1:6" ht="34.5" customHeight="1" thickBot="1" thickTop="1">
      <c r="A128" s="9"/>
      <c r="B128" s="3" t="s">
        <v>103</v>
      </c>
      <c r="C128" s="4"/>
      <c r="D128" s="4"/>
      <c r="E128" s="2">
        <f>SUM(E126+E127)</f>
        <v>45785.950000000004</v>
      </c>
      <c r="F128" s="2">
        <f t="shared" si="3"/>
        <v>549431.4</v>
      </c>
    </row>
    <row r="129" ht="34.5" customHeight="1" thickTop="1"/>
    <row r="131" spans="1:2" ht="34.5" customHeight="1">
      <c r="A131" s="72" t="s">
        <v>104</v>
      </c>
      <c r="B131" s="72"/>
    </row>
    <row r="132" ht="34.5" customHeight="1" thickBot="1">
      <c r="A132" s="1" t="s">
        <v>105</v>
      </c>
    </row>
    <row r="133" spans="2:8" ht="34.5" customHeight="1" thickBot="1" thickTop="1">
      <c r="B133" s="6" t="s">
        <v>105</v>
      </c>
      <c r="C133" s="3" t="s">
        <v>81</v>
      </c>
      <c r="D133" s="4"/>
      <c r="E133" s="2" t="s">
        <v>111</v>
      </c>
      <c r="F133" s="20" t="s">
        <v>112</v>
      </c>
      <c r="G133" s="20"/>
      <c r="H133" s="21"/>
    </row>
    <row r="134" spans="2:8" ht="34.5" customHeight="1" thickBot="1" thickTop="1">
      <c r="B134" s="19" t="s">
        <v>106</v>
      </c>
      <c r="C134" s="3" t="s">
        <v>107</v>
      </c>
      <c r="D134" s="4"/>
      <c r="E134" s="2">
        <f>SUM(F128*5%)</f>
        <v>27471.570000000003</v>
      </c>
      <c r="F134" s="20" t="s">
        <v>115</v>
      </c>
      <c r="G134" s="20" t="s">
        <v>113</v>
      </c>
      <c r="H134" s="21"/>
    </row>
    <row r="135" spans="2:8" ht="34.5" customHeight="1" thickBot="1" thickTop="1">
      <c r="B135" s="19"/>
      <c r="C135" s="3" t="s">
        <v>108</v>
      </c>
      <c r="D135" s="4"/>
      <c r="E135" s="2">
        <f>SUM(F128*5%)</f>
        <v>27471.570000000003</v>
      </c>
      <c r="F135" s="20" t="s">
        <v>115</v>
      </c>
      <c r="G135" s="20" t="s">
        <v>113</v>
      </c>
      <c r="H135" s="21"/>
    </row>
    <row r="136" spans="2:8" ht="34.5" customHeight="1" thickBot="1" thickTop="1">
      <c r="B136" s="19"/>
      <c r="C136" s="3" t="s">
        <v>109</v>
      </c>
      <c r="D136" s="4"/>
      <c r="E136" s="2"/>
      <c r="F136" s="20"/>
      <c r="G136" s="20">
        <v>0</v>
      </c>
      <c r="H136" s="21"/>
    </row>
    <row r="137" spans="2:8" ht="34.5" customHeight="1" thickBot="1" thickTop="1">
      <c r="B137" s="19"/>
      <c r="C137" s="3" t="s">
        <v>110</v>
      </c>
      <c r="D137" s="4"/>
      <c r="E137" s="2">
        <f>SUM(F128*10%)</f>
        <v>54943.14000000001</v>
      </c>
      <c r="F137" s="20" t="s">
        <v>155</v>
      </c>
      <c r="G137" s="20" t="s">
        <v>114</v>
      </c>
      <c r="H137" s="21"/>
    </row>
    <row r="138" spans="2:8" ht="34.5" customHeight="1" thickBot="1" thickTop="1">
      <c r="B138" s="19"/>
      <c r="C138" s="3" t="s">
        <v>194</v>
      </c>
      <c r="D138" s="4"/>
      <c r="E138" s="2"/>
      <c r="F138" s="20"/>
      <c r="G138" s="20">
        <v>0</v>
      </c>
      <c r="H138" s="21"/>
    </row>
    <row r="139" spans="2:5" ht="34.5" customHeight="1" thickBot="1" thickTop="1">
      <c r="B139" s="9"/>
      <c r="C139" s="3" t="s">
        <v>55</v>
      </c>
      <c r="D139" s="4"/>
      <c r="E139" s="2">
        <f>SUM(E134:E138)</f>
        <v>109886.28000000001</v>
      </c>
    </row>
    <row r="140" ht="34.5" customHeight="1" thickTop="1"/>
    <row r="145" ht="34.5" customHeight="1">
      <c r="A145" s="1" t="s">
        <v>116</v>
      </c>
    </row>
    <row r="146" ht="34.5" customHeight="1" thickBot="1">
      <c r="A146" s="1" t="s">
        <v>117</v>
      </c>
    </row>
    <row r="147" spans="2:7" ht="34.5" customHeight="1" thickBot="1" thickTop="1">
      <c r="B147" s="2" t="s">
        <v>81</v>
      </c>
      <c r="C147" s="2" t="s">
        <v>120</v>
      </c>
      <c r="D147" s="3" t="s">
        <v>121</v>
      </c>
      <c r="E147" s="5"/>
      <c r="F147" s="3" t="s">
        <v>122</v>
      </c>
      <c r="G147" s="5"/>
    </row>
    <row r="148" spans="2:7" ht="34.5" customHeight="1" thickBot="1" thickTop="1">
      <c r="B148" s="2" t="s">
        <v>118</v>
      </c>
      <c r="C148" s="2">
        <v>10000</v>
      </c>
      <c r="D148" s="3" t="s">
        <v>123</v>
      </c>
      <c r="E148" s="5">
        <v>0.1</v>
      </c>
      <c r="F148" s="3">
        <f>SUM(C148*E148)</f>
        <v>1000</v>
      </c>
      <c r="G148" s="5"/>
    </row>
    <row r="149" spans="2:7" ht="34.5" customHeight="1" thickBot="1" thickTop="1">
      <c r="B149" s="2" t="s">
        <v>119</v>
      </c>
      <c r="C149" s="2">
        <v>5000</v>
      </c>
      <c r="D149" s="3" t="s">
        <v>123</v>
      </c>
      <c r="E149" s="5">
        <v>0.1</v>
      </c>
      <c r="F149" s="3">
        <f>SUM(C149*E149)</f>
        <v>500</v>
      </c>
      <c r="G149" s="5"/>
    </row>
    <row r="150" spans="2:7" ht="34.5" customHeight="1" thickBot="1" thickTop="1">
      <c r="B150" s="2" t="s">
        <v>101</v>
      </c>
      <c r="C150" s="2">
        <f>SUM(C148:C149)</f>
        <v>15000</v>
      </c>
      <c r="D150" s="3"/>
      <c r="E150" s="5"/>
      <c r="F150" s="3">
        <f>SUM(F148:F149)</f>
        <v>1500</v>
      </c>
      <c r="G150" s="5"/>
    </row>
    <row r="151" ht="34.5" customHeight="1" thickBot="1" thickTop="1">
      <c r="A151" s="1" t="s">
        <v>4</v>
      </c>
    </row>
    <row r="152" spans="1:11" ht="34.5" customHeight="1" thickBot="1" thickTop="1">
      <c r="A152" s="22"/>
      <c r="B152" s="4" t="s">
        <v>81</v>
      </c>
      <c r="C152" s="4"/>
      <c r="D152" s="2" t="s">
        <v>129</v>
      </c>
      <c r="E152" s="2" t="s">
        <v>130</v>
      </c>
      <c r="F152" s="2" t="s">
        <v>131</v>
      </c>
      <c r="G152" s="4" t="s">
        <v>132</v>
      </c>
      <c r="H152" s="4"/>
      <c r="I152" s="3" t="s">
        <v>133</v>
      </c>
      <c r="J152" s="5"/>
      <c r="K152" s="1" t="s">
        <v>79</v>
      </c>
    </row>
    <row r="153" spans="1:10" ht="34.5" customHeight="1" thickBot="1" thickTop="1">
      <c r="A153" s="22"/>
      <c r="B153" s="4"/>
      <c r="C153" s="4" t="s">
        <v>124</v>
      </c>
      <c r="D153" s="2">
        <v>1</v>
      </c>
      <c r="E153" s="2">
        <v>7000</v>
      </c>
      <c r="F153" s="2">
        <f>SUM(D153*E153)</f>
        <v>7000</v>
      </c>
      <c r="G153" s="4" t="s">
        <v>134</v>
      </c>
      <c r="H153" s="4">
        <v>0.2</v>
      </c>
      <c r="I153" s="3">
        <f>SUM(F153*H153)</f>
        <v>1400</v>
      </c>
      <c r="J153" s="5"/>
    </row>
    <row r="154" spans="1:10" ht="34.5" customHeight="1" thickBot="1" thickTop="1">
      <c r="A154" s="22"/>
      <c r="B154" s="4" t="s">
        <v>125</v>
      </c>
      <c r="C154" s="4"/>
      <c r="D154" s="2">
        <v>3</v>
      </c>
      <c r="E154" s="2">
        <v>4000</v>
      </c>
      <c r="F154" s="2">
        <f>SUM(D154*E154)</f>
        <v>12000</v>
      </c>
      <c r="G154" s="4" t="s">
        <v>135</v>
      </c>
      <c r="H154" s="4">
        <v>0.1</v>
      </c>
      <c r="I154" s="3">
        <f>SUM(F154*H154)</f>
        <v>1200</v>
      </c>
      <c r="J154" s="5"/>
    </row>
    <row r="155" spans="1:10" ht="34.5" customHeight="1" thickBot="1" thickTop="1">
      <c r="A155" s="22"/>
      <c r="B155" s="4" t="s">
        <v>126</v>
      </c>
      <c r="C155" s="4"/>
      <c r="D155" s="2">
        <v>4</v>
      </c>
      <c r="E155" s="2">
        <v>3000</v>
      </c>
      <c r="F155" s="2">
        <f>SUM(D155*E155)</f>
        <v>12000</v>
      </c>
      <c r="G155" s="4" t="s">
        <v>136</v>
      </c>
      <c r="H155" s="4">
        <v>0.35</v>
      </c>
      <c r="I155" s="3">
        <f>SUM(F155*H155)</f>
        <v>4200</v>
      </c>
      <c r="J155" s="5"/>
    </row>
    <row r="156" spans="1:10" ht="34.5" customHeight="1" thickBot="1" thickTop="1">
      <c r="A156" s="22"/>
      <c r="B156" s="4" t="s">
        <v>127</v>
      </c>
      <c r="C156" s="4"/>
      <c r="D156" s="2">
        <v>1</v>
      </c>
      <c r="E156" s="2">
        <v>1700</v>
      </c>
      <c r="F156" s="2">
        <f>SUM(D156*E156)</f>
        <v>1700</v>
      </c>
      <c r="G156" s="4" t="s">
        <v>134</v>
      </c>
      <c r="H156" s="4">
        <v>0.2</v>
      </c>
      <c r="I156" s="3">
        <f>SUM(F156*H156)</f>
        <v>340</v>
      </c>
      <c r="J156" s="5"/>
    </row>
    <row r="157" spans="1:10" ht="34.5" customHeight="1" thickBot="1" thickTop="1">
      <c r="A157" s="22"/>
      <c r="B157" s="4" t="s">
        <v>128</v>
      </c>
      <c r="C157" s="4"/>
      <c r="D157" s="2">
        <v>1</v>
      </c>
      <c r="E157" s="2">
        <v>1500</v>
      </c>
      <c r="F157" s="2">
        <f>SUM(D157*E157)</f>
        <v>1500</v>
      </c>
      <c r="G157" s="4" t="s">
        <v>137</v>
      </c>
      <c r="H157" s="4">
        <v>0.15</v>
      </c>
      <c r="I157" s="3">
        <f>SUM(F157*H157)</f>
        <v>225</v>
      </c>
      <c r="J157" s="5"/>
    </row>
    <row r="158" spans="1:10" ht="34.5" customHeight="1" thickBot="1" thickTop="1">
      <c r="A158" s="22"/>
      <c r="B158" s="4" t="s">
        <v>55</v>
      </c>
      <c r="C158" s="4"/>
      <c r="D158" s="2"/>
      <c r="E158" s="2"/>
      <c r="F158" s="2">
        <f>SUM(F153:F157)</f>
        <v>34200</v>
      </c>
      <c r="G158" s="4"/>
      <c r="H158" s="4"/>
      <c r="I158" s="3">
        <f>SUM(I153:I157)</f>
        <v>7365</v>
      </c>
      <c r="J158" s="5"/>
    </row>
    <row r="159" ht="34.5" customHeight="1" thickBot="1" thickTop="1">
      <c r="A159" s="1" t="s">
        <v>138</v>
      </c>
    </row>
    <row r="160" spans="2:11" ht="34.5" customHeight="1" thickBot="1" thickTop="1">
      <c r="B160" s="3" t="s">
        <v>81</v>
      </c>
      <c r="C160" s="4"/>
      <c r="D160" s="2" t="s">
        <v>129</v>
      </c>
      <c r="E160" s="2" t="s">
        <v>130</v>
      </c>
      <c r="F160" s="2" t="s">
        <v>131</v>
      </c>
      <c r="G160" s="4" t="s">
        <v>132</v>
      </c>
      <c r="H160" s="4"/>
      <c r="I160" s="3" t="s">
        <v>133</v>
      </c>
      <c r="J160" s="5"/>
      <c r="K160" s="1" t="s">
        <v>79</v>
      </c>
    </row>
    <row r="161" spans="2:10" ht="34.5" customHeight="1" thickBot="1" thickTop="1">
      <c r="B161" s="3" t="s">
        <v>139</v>
      </c>
      <c r="C161" s="4"/>
      <c r="D161" s="2">
        <v>12</v>
      </c>
      <c r="E161" s="2">
        <v>400</v>
      </c>
      <c r="F161" s="2">
        <f>SUM(E161*D161)</f>
        <v>4800</v>
      </c>
      <c r="G161" s="4" t="s">
        <v>137</v>
      </c>
      <c r="H161" s="4">
        <v>0.15</v>
      </c>
      <c r="I161" s="3">
        <f>SUM(F161*H161)</f>
        <v>720</v>
      </c>
      <c r="J161" s="5"/>
    </row>
    <row r="162" spans="2:10" ht="34.5" customHeight="1" thickBot="1" thickTop="1">
      <c r="B162" s="3" t="s">
        <v>140</v>
      </c>
      <c r="C162" s="4"/>
      <c r="D162" s="2">
        <v>30</v>
      </c>
      <c r="E162" s="2">
        <v>200</v>
      </c>
      <c r="F162" s="2">
        <f>SUM(E162*D162)</f>
        <v>6000</v>
      </c>
      <c r="G162" s="4" t="s">
        <v>137</v>
      </c>
      <c r="H162" s="4">
        <v>0.15</v>
      </c>
      <c r="I162" s="3">
        <f>SUM(F162*H162)</f>
        <v>900</v>
      </c>
      <c r="J162" s="5"/>
    </row>
    <row r="163" spans="2:10" ht="34.5" customHeight="1" thickBot="1" thickTop="1">
      <c r="B163" s="3" t="s">
        <v>141</v>
      </c>
      <c r="C163" s="4"/>
      <c r="D163" s="2">
        <v>3</v>
      </c>
      <c r="E163" s="2">
        <v>1500</v>
      </c>
      <c r="F163" s="2">
        <f>SUM(E163*D163)</f>
        <v>4500</v>
      </c>
      <c r="G163" s="4" t="s">
        <v>137</v>
      </c>
      <c r="H163" s="4">
        <v>0.15</v>
      </c>
      <c r="I163" s="3">
        <f>SUM(F163*H163)</f>
        <v>675</v>
      </c>
      <c r="J163" s="5"/>
    </row>
    <row r="164" spans="2:10" ht="34.5" customHeight="1" thickBot="1" thickTop="1">
      <c r="B164" s="3" t="s">
        <v>142</v>
      </c>
      <c r="C164" s="4"/>
      <c r="D164" s="2">
        <v>1</v>
      </c>
      <c r="E164" s="2">
        <v>2000</v>
      </c>
      <c r="F164" s="2">
        <f>SUM(E164*D164)</f>
        <v>2000</v>
      </c>
      <c r="G164" s="4" t="s">
        <v>134</v>
      </c>
      <c r="H164" s="4">
        <v>0.2</v>
      </c>
      <c r="I164" s="3">
        <f>SUM(F164*H164)</f>
        <v>400</v>
      </c>
      <c r="J164" s="5"/>
    </row>
    <row r="165" spans="2:10" ht="34.5" customHeight="1" thickBot="1" thickTop="1">
      <c r="B165" s="3" t="s">
        <v>55</v>
      </c>
      <c r="C165" s="4"/>
      <c r="D165" s="2"/>
      <c r="E165" s="2"/>
      <c r="F165" s="2">
        <f>SUM(F161:F164)</f>
        <v>17300</v>
      </c>
      <c r="G165" s="4"/>
      <c r="H165" s="4"/>
      <c r="I165" s="3">
        <f>SUM(I161:I164)</f>
        <v>2695</v>
      </c>
      <c r="J165" s="5"/>
    </row>
    <row r="166" ht="34.5" customHeight="1" thickBot="1" thickTop="1">
      <c r="A166" s="1" t="s">
        <v>143</v>
      </c>
    </row>
    <row r="167" spans="2:11" ht="34.5" customHeight="1" thickBot="1" thickTop="1">
      <c r="B167" s="3" t="s">
        <v>81</v>
      </c>
      <c r="C167" s="4"/>
      <c r="D167" s="2" t="s">
        <v>129</v>
      </c>
      <c r="E167" s="2" t="s">
        <v>130</v>
      </c>
      <c r="F167" s="2" t="s">
        <v>131</v>
      </c>
      <c r="G167" s="4" t="s">
        <v>132</v>
      </c>
      <c r="H167" s="4"/>
      <c r="I167" s="3" t="s">
        <v>133</v>
      </c>
      <c r="J167" s="5"/>
      <c r="K167" s="1" t="s">
        <v>79</v>
      </c>
    </row>
    <row r="168" spans="2:10" ht="34.5" customHeight="1" thickBot="1" thickTop="1">
      <c r="B168" s="3" t="s">
        <v>144</v>
      </c>
      <c r="C168" s="4"/>
      <c r="D168" s="2">
        <v>1</v>
      </c>
      <c r="E168" s="2">
        <v>3000</v>
      </c>
      <c r="F168" s="2">
        <f>SUM(E168*D168)</f>
        <v>3000</v>
      </c>
      <c r="G168" s="4" t="s">
        <v>137</v>
      </c>
      <c r="H168" s="4">
        <v>0.15</v>
      </c>
      <c r="I168" s="3">
        <f>SUM(F168*H168)</f>
        <v>450</v>
      </c>
      <c r="J168" s="5"/>
    </row>
    <row r="169" spans="2:10" ht="34.5" customHeight="1" thickBot="1" thickTop="1">
      <c r="B169" s="3" t="s">
        <v>55</v>
      </c>
      <c r="C169" s="4"/>
      <c r="D169" s="2"/>
      <c r="E169" s="2"/>
      <c r="F169" s="2">
        <f>SUM(F168:F168)</f>
        <v>3000</v>
      </c>
      <c r="G169" s="4"/>
      <c r="H169" s="4"/>
      <c r="I169" s="3">
        <f>SUM(I168:I168)</f>
        <v>450</v>
      </c>
      <c r="J169" s="5"/>
    </row>
    <row r="170" ht="34.5" customHeight="1" thickTop="1"/>
    <row r="172" ht="34.5" customHeight="1" thickBot="1"/>
    <row r="173" spans="1:5" ht="34.5" customHeight="1" thickBot="1" thickTop="1">
      <c r="A173" s="12"/>
      <c r="B173" s="2" t="s">
        <v>81</v>
      </c>
      <c r="C173" s="2" t="s">
        <v>111</v>
      </c>
      <c r="D173" s="2" t="s">
        <v>145</v>
      </c>
      <c r="E173" s="2" t="s">
        <v>146</v>
      </c>
    </row>
    <row r="174" spans="1:5" ht="34.5" customHeight="1" thickBot="1" thickTop="1">
      <c r="A174" s="23"/>
      <c r="B174" s="2" t="s">
        <v>117</v>
      </c>
      <c r="C174" s="2">
        <f>SUM(C150)</f>
        <v>15000</v>
      </c>
      <c r="D174" s="2">
        <f>SUM(F150)</f>
        <v>1500</v>
      </c>
      <c r="E174" s="2">
        <f>SUM(D174/12)</f>
        <v>125</v>
      </c>
    </row>
    <row r="175" spans="1:5" ht="34.5" customHeight="1" thickBot="1" thickTop="1">
      <c r="A175" s="23" t="s">
        <v>116</v>
      </c>
      <c r="B175" s="2" t="s">
        <v>4</v>
      </c>
      <c r="C175" s="2">
        <f>SUM(F158)</f>
        <v>34200</v>
      </c>
      <c r="D175" s="2">
        <f>SUM(I158)</f>
        <v>7365</v>
      </c>
      <c r="E175" s="2">
        <f>SUM(D175/12)</f>
        <v>613.75</v>
      </c>
    </row>
    <row r="176" spans="1:5" ht="34.5" customHeight="1" thickBot="1" thickTop="1">
      <c r="A176" s="23"/>
      <c r="B176" s="2" t="s">
        <v>138</v>
      </c>
      <c r="C176" s="2">
        <f>SUM(F165)</f>
        <v>17300</v>
      </c>
      <c r="D176" s="2">
        <f>SUM(I165)</f>
        <v>2695</v>
      </c>
      <c r="E176" s="2">
        <f>SUM(D176/12)</f>
        <v>224.58333333333334</v>
      </c>
    </row>
    <row r="177" spans="1:5" ht="34.5" customHeight="1" thickBot="1" thickTop="1">
      <c r="A177" s="23"/>
      <c r="B177" s="2" t="s">
        <v>143</v>
      </c>
      <c r="C177" s="2">
        <f>SUM(F169)</f>
        <v>3000</v>
      </c>
      <c r="D177" s="2">
        <f>SUM(I169)</f>
        <v>450</v>
      </c>
      <c r="E177" s="2">
        <f>SUM(D177/12)</f>
        <v>37.5</v>
      </c>
    </row>
    <row r="178" spans="1:5" ht="34.5" customHeight="1" thickBot="1" thickTop="1">
      <c r="A178" s="24"/>
      <c r="B178" s="2" t="s">
        <v>55</v>
      </c>
      <c r="C178" s="2">
        <f>SUM(C174:C177)</f>
        <v>69500</v>
      </c>
      <c r="D178" s="2">
        <f>SUM(D174:D177)</f>
        <v>12010</v>
      </c>
      <c r="E178" s="2">
        <f>SUM(D178/12)</f>
        <v>1000.8333333333334</v>
      </c>
    </row>
    <row r="179" ht="34.5" customHeight="1" thickBot="1" thickTop="1"/>
    <row r="180" spans="1:2" ht="34.5" customHeight="1" thickBot="1" thickTop="1">
      <c r="A180" s="3" t="s">
        <v>25</v>
      </c>
      <c r="B180" s="8"/>
    </row>
    <row r="181" spans="2:4" ht="34.5" customHeight="1" thickBot="1" thickTop="1">
      <c r="B181" s="3" t="s">
        <v>81</v>
      </c>
      <c r="C181" s="5"/>
      <c r="D181" s="2" t="s">
        <v>111</v>
      </c>
    </row>
    <row r="182" spans="2:4" ht="34.5" customHeight="1" thickBot="1" thickTop="1">
      <c r="B182" s="3" t="s">
        <v>147</v>
      </c>
      <c r="C182" s="5"/>
      <c r="D182" s="2">
        <v>1000</v>
      </c>
    </row>
    <row r="183" spans="2:4" ht="34.5" customHeight="1" thickBot="1" thickTop="1">
      <c r="B183" s="3" t="s">
        <v>148</v>
      </c>
      <c r="C183" s="5"/>
      <c r="D183" s="2">
        <v>4000</v>
      </c>
    </row>
    <row r="184" spans="2:4" ht="34.5" customHeight="1" thickBot="1" thickTop="1">
      <c r="B184" s="3" t="s">
        <v>149</v>
      </c>
      <c r="C184" s="5"/>
      <c r="D184" s="2">
        <v>1000</v>
      </c>
    </row>
    <row r="185" spans="2:4" ht="34.5" customHeight="1" thickBot="1" thickTop="1">
      <c r="B185" s="3"/>
      <c r="C185" s="5"/>
      <c r="D185" s="2"/>
    </row>
    <row r="186" spans="2:4" ht="34.5" customHeight="1" thickBot="1" thickTop="1">
      <c r="B186" s="3" t="s">
        <v>55</v>
      </c>
      <c r="C186" s="5"/>
      <c r="D186" s="2">
        <f>SUM(D182:D185)</f>
        <v>6000</v>
      </c>
    </row>
    <row r="187" ht="34.5" customHeight="1" thickBot="1" thickTop="1">
      <c r="A187" s="1" t="s">
        <v>150</v>
      </c>
    </row>
    <row r="188" spans="2:3" ht="34.5" customHeight="1" thickBot="1" thickTop="1">
      <c r="B188" s="2" t="s">
        <v>81</v>
      </c>
      <c r="C188" s="2" t="s">
        <v>152</v>
      </c>
    </row>
    <row r="189" spans="2:3" ht="34.5" customHeight="1" thickBot="1" thickTop="1">
      <c r="B189" s="2" t="s">
        <v>151</v>
      </c>
      <c r="C189" s="2">
        <f>SUM(E139)</f>
        <v>109886.28000000001</v>
      </c>
    </row>
    <row r="190" spans="2:3" ht="34.5" customHeight="1" thickBot="1" thickTop="1">
      <c r="B190" s="2" t="s">
        <v>153</v>
      </c>
      <c r="C190" s="2">
        <f>SUM(C178)</f>
        <v>69500</v>
      </c>
    </row>
    <row r="191" spans="2:3" ht="34.5" customHeight="1" thickBot="1" thickTop="1">
      <c r="B191" s="2" t="s">
        <v>154</v>
      </c>
      <c r="C191" s="2">
        <f>SUM(D186)</f>
        <v>6000</v>
      </c>
    </row>
    <row r="192" spans="2:3" ht="34.5" customHeight="1" thickBot="1" thickTop="1">
      <c r="B192" s="2" t="s">
        <v>101</v>
      </c>
      <c r="C192" s="2">
        <f>SUM(C189:C191)</f>
        <v>185386.28000000003</v>
      </c>
    </row>
    <row r="193" ht="34.5" customHeight="1" thickBot="1" thickTop="1">
      <c r="A193" s="1" t="s">
        <v>156</v>
      </c>
    </row>
    <row r="194" spans="2:5" ht="34.5" customHeight="1" thickBot="1" thickTop="1">
      <c r="B194" s="3" t="s">
        <v>81</v>
      </c>
      <c r="C194" s="3" t="s">
        <v>160</v>
      </c>
      <c r="D194" s="5"/>
      <c r="E194" s="5" t="s">
        <v>152</v>
      </c>
    </row>
    <row r="195" spans="2:5" ht="34.5" customHeight="1" thickBot="1" thickTop="1">
      <c r="B195" s="23" t="s">
        <v>157</v>
      </c>
      <c r="C195" s="3" t="s">
        <v>161</v>
      </c>
      <c r="D195" s="22"/>
      <c r="E195" s="22">
        <v>15386</v>
      </c>
    </row>
    <row r="196" spans="2:5" ht="34.5" customHeight="1" thickBot="1" thickTop="1">
      <c r="B196" s="6" t="s">
        <v>158</v>
      </c>
      <c r="C196" s="25" t="s">
        <v>162</v>
      </c>
      <c r="D196" s="26"/>
      <c r="E196" s="26">
        <f>SUM(C192-E195)</f>
        <v>170000.28000000003</v>
      </c>
    </row>
    <row r="197" spans="2:5" ht="34.5" customHeight="1" thickBot="1" thickTop="1">
      <c r="B197" s="9"/>
      <c r="C197" s="28" t="s">
        <v>163</v>
      </c>
      <c r="D197" s="28"/>
      <c r="E197" s="30">
        <v>3</v>
      </c>
    </row>
    <row r="198" spans="2:5" ht="34.5" customHeight="1" thickBot="1" thickTop="1">
      <c r="B198" s="23" t="s">
        <v>159</v>
      </c>
      <c r="C198" s="25" t="s">
        <v>162</v>
      </c>
      <c r="D198" s="26"/>
      <c r="E198" s="22"/>
    </row>
    <row r="199" spans="2:5" ht="34.5" customHeight="1" thickBot="1" thickTop="1">
      <c r="B199" s="23"/>
      <c r="C199" s="31" t="s">
        <v>163</v>
      </c>
      <c r="D199" s="32"/>
      <c r="E199" s="33">
        <v>5</v>
      </c>
    </row>
    <row r="200" spans="2:13" ht="34.5" customHeight="1" thickBot="1" thickTop="1">
      <c r="B200" s="24"/>
      <c r="C200" s="27" t="s">
        <v>164</v>
      </c>
      <c r="D200" s="29"/>
      <c r="E200" s="11">
        <v>0</v>
      </c>
      <c r="M200"/>
    </row>
    <row r="201" spans="3:14" ht="34.5" customHeight="1" thickTop="1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34.5" customHeight="1" thickBot="1">
      <c r="A202" s="57" t="s">
        <v>165</v>
      </c>
      <c r="B202" s="57"/>
      <c r="C202"/>
      <c r="D202"/>
      <c r="E202"/>
      <c r="F202"/>
      <c r="G202"/>
      <c r="H202"/>
      <c r="I202"/>
      <c r="J202"/>
      <c r="K202"/>
      <c r="L202"/>
      <c r="N202"/>
    </row>
    <row r="203" spans="2:15" ht="34.5" customHeight="1" thickTop="1">
      <c r="B203" s="39" t="s">
        <v>166</v>
      </c>
      <c r="C203" s="36">
        <v>1</v>
      </c>
      <c r="D203" s="34">
        <v>2</v>
      </c>
      <c r="E203" s="35">
        <v>3</v>
      </c>
      <c r="F203" s="36">
        <v>4</v>
      </c>
      <c r="G203" s="34">
        <v>5</v>
      </c>
      <c r="H203" s="35">
        <v>6</v>
      </c>
      <c r="I203" s="36">
        <v>7</v>
      </c>
      <c r="J203" s="34">
        <v>8</v>
      </c>
      <c r="K203" s="35">
        <v>9</v>
      </c>
      <c r="L203" s="36">
        <v>10</v>
      </c>
      <c r="M203" s="34">
        <v>11</v>
      </c>
      <c r="N203" s="37">
        <v>12</v>
      </c>
      <c r="O203" s="38" t="s">
        <v>171</v>
      </c>
    </row>
    <row r="204" spans="2:15" ht="34.5" customHeight="1">
      <c r="B204" s="40" t="s">
        <v>167</v>
      </c>
      <c r="C204" s="41">
        <v>0.5</v>
      </c>
      <c r="D204" s="42">
        <v>0.55</v>
      </c>
      <c r="E204" s="43">
        <v>0.6</v>
      </c>
      <c r="F204" s="41">
        <v>0.6</v>
      </c>
      <c r="G204" s="42">
        <v>0.65</v>
      </c>
      <c r="H204" s="43">
        <v>0.65</v>
      </c>
      <c r="I204" s="41">
        <v>0.7</v>
      </c>
      <c r="J204" s="42">
        <v>0.7</v>
      </c>
      <c r="K204" s="43">
        <v>0.7</v>
      </c>
      <c r="L204" s="41">
        <v>0.8</v>
      </c>
      <c r="M204" s="42">
        <v>0.8</v>
      </c>
      <c r="N204" s="44">
        <v>0.8</v>
      </c>
      <c r="O204" s="45" t="s">
        <v>172</v>
      </c>
    </row>
    <row r="205" spans="2:15" ht="34.5" customHeight="1">
      <c r="B205" s="40" t="s">
        <v>168</v>
      </c>
      <c r="C205" s="46">
        <f>SUM(E51*C204)</f>
        <v>27500</v>
      </c>
      <c r="D205" s="47">
        <f>SUM(E51*D204)</f>
        <v>30250.000000000004</v>
      </c>
      <c r="E205" s="47">
        <f>SUM(E51*E204)</f>
        <v>33000</v>
      </c>
      <c r="F205" s="47">
        <f>SUM(E51*F204)</f>
        <v>33000</v>
      </c>
      <c r="G205" s="47">
        <f>SUM(E51*G204)</f>
        <v>35750</v>
      </c>
      <c r="H205" s="48">
        <f>SUM(E51*H204)</f>
        <v>35750</v>
      </c>
      <c r="I205" s="46">
        <f>SUM(E51*I204)</f>
        <v>38500</v>
      </c>
      <c r="J205" s="47">
        <f>SUM(E51*J204)</f>
        <v>38500</v>
      </c>
      <c r="K205" s="48">
        <f>SUM(E51*K204)</f>
        <v>38500</v>
      </c>
      <c r="L205" s="46">
        <f>SUM(E51*L204)</f>
        <v>44000</v>
      </c>
      <c r="M205" s="47">
        <f>SUM(E51*M204)</f>
        <v>44000</v>
      </c>
      <c r="N205" s="49">
        <f>SUM(E51*N204)</f>
        <v>44000</v>
      </c>
      <c r="O205" s="51">
        <f>SUM(C205:N205)</f>
        <v>442750</v>
      </c>
    </row>
    <row r="206" spans="2:15" ht="34.5" customHeight="1">
      <c r="B206" s="50" t="s">
        <v>169</v>
      </c>
      <c r="C206" s="46">
        <f aca="true" t="shared" si="4" ref="C206:N206">SUM(C205*1%)</f>
        <v>275</v>
      </c>
      <c r="D206" s="52">
        <f t="shared" si="4"/>
        <v>302.50000000000006</v>
      </c>
      <c r="E206" s="52">
        <f t="shared" si="4"/>
        <v>330</v>
      </c>
      <c r="F206" s="52">
        <f t="shared" si="4"/>
        <v>330</v>
      </c>
      <c r="G206" s="52">
        <f t="shared" si="4"/>
        <v>357.5</v>
      </c>
      <c r="H206" s="52">
        <f t="shared" si="4"/>
        <v>357.5</v>
      </c>
      <c r="I206" s="52">
        <f t="shared" si="4"/>
        <v>385</v>
      </c>
      <c r="J206" s="52">
        <f t="shared" si="4"/>
        <v>385</v>
      </c>
      <c r="K206" s="52">
        <f t="shared" si="4"/>
        <v>385</v>
      </c>
      <c r="L206" s="52">
        <f t="shared" si="4"/>
        <v>440</v>
      </c>
      <c r="M206" s="52">
        <f t="shared" si="4"/>
        <v>440</v>
      </c>
      <c r="N206" s="52">
        <f t="shared" si="4"/>
        <v>440</v>
      </c>
      <c r="O206" s="53">
        <f>SUM(C206:N206)</f>
        <v>4427.5</v>
      </c>
    </row>
    <row r="207" spans="2:15" ht="34.5" customHeight="1">
      <c r="B207" s="40" t="s">
        <v>173</v>
      </c>
      <c r="C207" s="52">
        <f aca="true" t="shared" si="5" ref="C207:N207">SUM(C205*1%)</f>
        <v>275</v>
      </c>
      <c r="D207" s="52">
        <f t="shared" si="5"/>
        <v>302.50000000000006</v>
      </c>
      <c r="E207" s="52">
        <f t="shared" si="5"/>
        <v>330</v>
      </c>
      <c r="F207" s="52">
        <f t="shared" si="5"/>
        <v>330</v>
      </c>
      <c r="G207" s="52">
        <f t="shared" si="5"/>
        <v>357.5</v>
      </c>
      <c r="H207" s="52">
        <f t="shared" si="5"/>
        <v>357.5</v>
      </c>
      <c r="I207" s="52">
        <f t="shared" si="5"/>
        <v>385</v>
      </c>
      <c r="J207" s="52">
        <f t="shared" si="5"/>
        <v>385</v>
      </c>
      <c r="K207" s="52">
        <f t="shared" si="5"/>
        <v>385</v>
      </c>
      <c r="L207" s="52">
        <f t="shared" si="5"/>
        <v>440</v>
      </c>
      <c r="M207" s="52">
        <f t="shared" si="5"/>
        <v>440</v>
      </c>
      <c r="N207" s="52">
        <f t="shared" si="5"/>
        <v>440</v>
      </c>
      <c r="O207" s="53">
        <f>SUM(C207:N207)</f>
        <v>4427.5</v>
      </c>
    </row>
    <row r="208" spans="2:15" ht="34.5" customHeight="1" thickBot="1">
      <c r="B208" s="54" t="s">
        <v>170</v>
      </c>
      <c r="C208" s="55">
        <f aca="true" t="shared" si="6" ref="C208:O208">SUM(C205-C206-C207)</f>
        <v>26950</v>
      </c>
      <c r="D208" s="55">
        <f t="shared" si="6"/>
        <v>29645.000000000004</v>
      </c>
      <c r="E208" s="55">
        <f t="shared" si="6"/>
        <v>32340</v>
      </c>
      <c r="F208" s="55">
        <f t="shared" si="6"/>
        <v>32340</v>
      </c>
      <c r="G208" s="55">
        <f t="shared" si="6"/>
        <v>35035</v>
      </c>
      <c r="H208" s="55">
        <f t="shared" si="6"/>
        <v>35035</v>
      </c>
      <c r="I208" s="55">
        <f t="shared" si="6"/>
        <v>37730</v>
      </c>
      <c r="J208" s="55">
        <f t="shared" si="6"/>
        <v>37730</v>
      </c>
      <c r="K208" s="55">
        <f t="shared" si="6"/>
        <v>37730</v>
      </c>
      <c r="L208" s="55">
        <f t="shared" si="6"/>
        <v>43120</v>
      </c>
      <c r="M208" s="55">
        <f t="shared" si="6"/>
        <v>43120</v>
      </c>
      <c r="N208" s="55">
        <f t="shared" si="6"/>
        <v>43120</v>
      </c>
      <c r="O208" s="56">
        <f t="shared" si="6"/>
        <v>433895</v>
      </c>
    </row>
    <row r="209" spans="1:15" ht="34.5" customHeight="1" thickBot="1" thickTop="1">
      <c r="A209" s="85" t="s">
        <v>49</v>
      </c>
      <c r="B209" s="71" t="s">
        <v>166</v>
      </c>
      <c r="C209" s="36">
        <v>1</v>
      </c>
      <c r="D209" s="34">
        <v>2</v>
      </c>
      <c r="E209" s="35">
        <v>3</v>
      </c>
      <c r="F209" s="36">
        <v>4</v>
      </c>
      <c r="G209" s="34">
        <v>5</v>
      </c>
      <c r="H209" s="35">
        <v>6</v>
      </c>
      <c r="I209" s="36">
        <v>7</v>
      </c>
      <c r="J209" s="34">
        <v>8</v>
      </c>
      <c r="K209" s="35">
        <v>9</v>
      </c>
      <c r="L209" s="36">
        <v>10</v>
      </c>
      <c r="M209" s="34">
        <v>11</v>
      </c>
      <c r="N209" s="37">
        <v>12</v>
      </c>
      <c r="O209" s="38" t="s">
        <v>171</v>
      </c>
    </row>
    <row r="210" spans="1:15" ht="34.5" customHeight="1" thickTop="1">
      <c r="A210" s="62" t="s">
        <v>50</v>
      </c>
      <c r="B210" s="63"/>
      <c r="C210" s="58">
        <f>SUM(E72*C204)</f>
        <v>14047</v>
      </c>
      <c r="D210" s="58">
        <f>SUM(E72*D204)</f>
        <v>15451.7</v>
      </c>
      <c r="E210" s="59">
        <f>SUM(E72*E204)</f>
        <v>16856.399999999998</v>
      </c>
      <c r="F210" s="68">
        <f>SUM(E72*F204)</f>
        <v>16856.399999999998</v>
      </c>
      <c r="G210" s="58">
        <f>SUM(E72*G204)</f>
        <v>18261.100000000002</v>
      </c>
      <c r="H210" s="59">
        <f>SUM(E72*H204)</f>
        <v>18261.100000000002</v>
      </c>
      <c r="I210" s="68">
        <f>SUM(E72*I204)</f>
        <v>19665.8</v>
      </c>
      <c r="J210" s="58">
        <f>SUM(E72*J204)</f>
        <v>19665.8</v>
      </c>
      <c r="K210" s="59">
        <f>SUM(E72*K204)</f>
        <v>19665.8</v>
      </c>
      <c r="L210" s="68">
        <f>SUM(E72*L204)</f>
        <v>22475.2</v>
      </c>
      <c r="M210" s="58">
        <f>SUM(E72*M204)</f>
        <v>22475.2</v>
      </c>
      <c r="N210" s="59">
        <f>SUM(E72*N204)</f>
        <v>22475.2</v>
      </c>
      <c r="O210" s="69">
        <f aca="true" t="shared" si="7" ref="O210:O217">SUM(C210:N210)</f>
        <v>226156.70000000004</v>
      </c>
    </row>
    <row r="211" spans="1:15" ht="34.5" customHeight="1">
      <c r="A211" s="64" t="s">
        <v>64</v>
      </c>
      <c r="B211" s="65"/>
      <c r="C211" s="60">
        <f>SUM(D80)</f>
        <v>10000</v>
      </c>
      <c r="D211" s="60">
        <f>SUM(D80)</f>
        <v>10000</v>
      </c>
      <c r="E211" s="136">
        <f>SUM(D80)</f>
        <v>10000</v>
      </c>
      <c r="F211" s="61">
        <f>SUM(D80)</f>
        <v>10000</v>
      </c>
      <c r="G211" s="60">
        <f>SUM(D80)</f>
        <v>10000</v>
      </c>
      <c r="H211" s="136">
        <f>SUM(D80)</f>
        <v>10000</v>
      </c>
      <c r="I211" s="61">
        <f>SUM(D80)</f>
        <v>10000</v>
      </c>
      <c r="J211" s="60">
        <f>SUM(D80)</f>
        <v>10000</v>
      </c>
      <c r="K211" s="136">
        <f>SUM(D80)</f>
        <v>10000</v>
      </c>
      <c r="L211" s="61">
        <f>SUM(D80)</f>
        <v>10000</v>
      </c>
      <c r="M211" s="60">
        <f>SUM(D80)</f>
        <v>10000</v>
      </c>
      <c r="N211" s="136">
        <f>SUM(D80)</f>
        <v>10000</v>
      </c>
      <c r="O211" s="70">
        <f t="shared" si="7"/>
        <v>120000</v>
      </c>
    </row>
    <row r="212" spans="1:15" ht="34.5" customHeight="1">
      <c r="A212" s="66" t="s">
        <v>74</v>
      </c>
      <c r="B212" s="67"/>
      <c r="C212" s="60">
        <f>SUM(E84)</f>
        <v>3333.3333333333335</v>
      </c>
      <c r="D212" s="60">
        <f>SUM(E84)</f>
        <v>3333.3333333333335</v>
      </c>
      <c r="E212" s="136">
        <f>SUM(E84)</f>
        <v>3333.3333333333335</v>
      </c>
      <c r="F212" s="61">
        <f>SUM(E84)</f>
        <v>3333.3333333333335</v>
      </c>
      <c r="G212" s="60">
        <f>SUM(E84)</f>
        <v>3333.3333333333335</v>
      </c>
      <c r="H212" s="136">
        <f>SUM(E84)</f>
        <v>3333.3333333333335</v>
      </c>
      <c r="I212" s="61">
        <f>SUM(E84)</f>
        <v>3333.3333333333335</v>
      </c>
      <c r="J212" s="60">
        <f>SUM(E84)</f>
        <v>3333.3333333333335</v>
      </c>
      <c r="K212" s="136">
        <f>SUM(E84)</f>
        <v>3333.3333333333335</v>
      </c>
      <c r="L212" s="61">
        <f>SUM(E84)</f>
        <v>3333.3333333333335</v>
      </c>
      <c r="M212" s="60">
        <f>SUM(E84)</f>
        <v>3333.3333333333335</v>
      </c>
      <c r="N212" s="136">
        <f>SUM(E84)</f>
        <v>3333.3333333333335</v>
      </c>
      <c r="O212" s="70">
        <f t="shared" si="7"/>
        <v>40000</v>
      </c>
    </row>
    <row r="213" spans="1:15" ht="34.5" customHeight="1">
      <c r="A213" s="64" t="s">
        <v>80</v>
      </c>
      <c r="B213" s="65"/>
      <c r="C213" s="60">
        <f>SUM(D98)</f>
        <v>1008.3333333333333</v>
      </c>
      <c r="D213" s="60">
        <f>SUM(D98)</f>
        <v>1008.3333333333333</v>
      </c>
      <c r="E213" s="136">
        <f>SUM(D98)</f>
        <v>1008.3333333333333</v>
      </c>
      <c r="F213" s="61">
        <f>SUM(D98)</f>
        <v>1008.3333333333333</v>
      </c>
      <c r="G213" s="60">
        <f>SUM(D98)</f>
        <v>1008.3333333333333</v>
      </c>
      <c r="H213" s="136">
        <f>SUM(D98)</f>
        <v>1008.3333333333333</v>
      </c>
      <c r="I213" s="61">
        <f>SUM(D98)</f>
        <v>1008.3333333333333</v>
      </c>
      <c r="J213" s="60">
        <f>SUM(D98)</f>
        <v>1008.3333333333333</v>
      </c>
      <c r="K213" s="136">
        <f>SUM(D98)</f>
        <v>1008.3333333333333</v>
      </c>
      <c r="L213" s="61">
        <f>SUM(D98)</f>
        <v>1008.3333333333333</v>
      </c>
      <c r="M213" s="60">
        <f>SUM(D98)</f>
        <v>1008.3333333333333</v>
      </c>
      <c r="N213" s="136">
        <f>SUM(D98)</f>
        <v>1008.3333333333333</v>
      </c>
      <c r="O213" s="70">
        <f t="shared" si="7"/>
        <v>12100</v>
      </c>
    </row>
    <row r="214" spans="1:15" ht="34.5" customHeight="1">
      <c r="A214" s="64" t="s">
        <v>91</v>
      </c>
      <c r="B214" s="65"/>
      <c r="C214" s="60">
        <f>SUM(B107)</f>
        <v>720</v>
      </c>
      <c r="D214" s="60">
        <f>SUM(B107)</f>
        <v>720</v>
      </c>
      <c r="E214" s="136">
        <f>SUM(B107)</f>
        <v>720</v>
      </c>
      <c r="F214" s="138">
        <f>SUM(B107)</f>
        <v>720</v>
      </c>
      <c r="G214" s="60">
        <f>SUM(B107)</f>
        <v>720</v>
      </c>
      <c r="H214" s="136">
        <f>SUM(B107)</f>
        <v>720</v>
      </c>
      <c r="I214" s="138">
        <f>SUM(B107)</f>
        <v>720</v>
      </c>
      <c r="J214" s="60">
        <f>SUM(B107)</f>
        <v>720</v>
      </c>
      <c r="K214" s="136">
        <f>SUM(B107)</f>
        <v>720</v>
      </c>
      <c r="L214" s="138">
        <f>SUM(B107)</f>
        <v>720</v>
      </c>
      <c r="M214" s="60">
        <f>SUM(B107)</f>
        <v>720</v>
      </c>
      <c r="N214" s="136">
        <f>SUM(B107)</f>
        <v>720</v>
      </c>
      <c r="O214" s="70">
        <f t="shared" si="7"/>
        <v>8640</v>
      </c>
    </row>
    <row r="215" spans="1:15" ht="34.5" customHeight="1">
      <c r="A215" s="64" t="s">
        <v>100</v>
      </c>
      <c r="B215" s="65"/>
      <c r="C215" s="60">
        <f>SUM(C111)</f>
        <v>200</v>
      </c>
      <c r="D215" s="60">
        <f>SUM(C111)</f>
        <v>200</v>
      </c>
      <c r="E215" s="136">
        <f>SUM(C111)</f>
        <v>200</v>
      </c>
      <c r="F215" s="61">
        <f>SUM(C111)</f>
        <v>200</v>
      </c>
      <c r="G215" s="60">
        <f>SUM(C111)</f>
        <v>200</v>
      </c>
      <c r="H215" s="136">
        <f>SUM(C111)</f>
        <v>200</v>
      </c>
      <c r="I215" s="61">
        <f>SUM(C111)</f>
        <v>200</v>
      </c>
      <c r="J215" s="60">
        <f>SUM(C111)</f>
        <v>200</v>
      </c>
      <c r="K215" s="136">
        <f>SUM(C111)</f>
        <v>200</v>
      </c>
      <c r="L215" s="61">
        <f>SUM(C111)</f>
        <v>200</v>
      </c>
      <c r="M215" s="60">
        <f>SUM(C111)</f>
        <v>200</v>
      </c>
      <c r="N215" s="136">
        <f>SUM(C111)</f>
        <v>200</v>
      </c>
      <c r="O215" s="70">
        <f t="shared" si="7"/>
        <v>2400</v>
      </c>
    </row>
    <row r="216" spans="1:15" ht="34.5" customHeight="1">
      <c r="A216" s="64" t="s">
        <v>96</v>
      </c>
      <c r="B216" s="65"/>
      <c r="C216" s="60">
        <f>SUM(C115)</f>
        <v>250</v>
      </c>
      <c r="D216" s="60">
        <f>SUM(C115)</f>
        <v>250</v>
      </c>
      <c r="E216" s="136">
        <f>SUM(C115)</f>
        <v>250</v>
      </c>
      <c r="F216" s="61">
        <f>SUM(C115)</f>
        <v>250</v>
      </c>
      <c r="G216" s="60">
        <f>SUM(C115)</f>
        <v>250</v>
      </c>
      <c r="H216" s="136">
        <f>SUM(C115)</f>
        <v>250</v>
      </c>
      <c r="I216" s="61">
        <f>SUM(C115)</f>
        <v>250</v>
      </c>
      <c r="J216" s="60">
        <f>SUM(C115)</f>
        <v>250</v>
      </c>
      <c r="K216" s="136">
        <f>SUM(C115)</f>
        <v>250</v>
      </c>
      <c r="L216" s="61">
        <f>SUM(C115)</f>
        <v>250</v>
      </c>
      <c r="M216" s="60">
        <f>SUM(C115)</f>
        <v>250</v>
      </c>
      <c r="N216" s="136">
        <f>SUM(C115)</f>
        <v>250</v>
      </c>
      <c r="O216" s="70">
        <f t="shared" si="7"/>
        <v>3000</v>
      </c>
    </row>
    <row r="217" spans="1:15" ht="34.5" customHeight="1" thickBot="1">
      <c r="A217" s="73" t="s">
        <v>174</v>
      </c>
      <c r="B217" s="74"/>
      <c r="C217" s="75">
        <f>SUM(E178)</f>
        <v>1000.8333333333334</v>
      </c>
      <c r="D217" s="75">
        <f>SUM(E178)</f>
        <v>1000.8333333333334</v>
      </c>
      <c r="E217" s="162">
        <f>SUM(E178)</f>
        <v>1000.8333333333334</v>
      </c>
      <c r="F217" s="87">
        <f>SUM(E178)</f>
        <v>1000.8333333333334</v>
      </c>
      <c r="G217" s="75">
        <f>SUM(E178)</f>
        <v>1000.8333333333334</v>
      </c>
      <c r="H217" s="162">
        <f>SUM(E178)</f>
        <v>1000.8333333333334</v>
      </c>
      <c r="I217" s="87">
        <f>SUM(E178)</f>
        <v>1000.8333333333334</v>
      </c>
      <c r="J217" s="75">
        <f>SUM(E178)</f>
        <v>1000.8333333333334</v>
      </c>
      <c r="K217" s="86">
        <f>SUM(E178)</f>
        <v>1000.8333333333334</v>
      </c>
      <c r="L217" s="87">
        <f>SUM(E178)</f>
        <v>1000.8333333333334</v>
      </c>
      <c r="M217" s="75">
        <f>SUM(E178)</f>
        <v>1000.8333333333334</v>
      </c>
      <c r="N217" s="162">
        <f>SUM(E178)</f>
        <v>1000.8333333333334</v>
      </c>
      <c r="O217" s="88">
        <f t="shared" si="7"/>
        <v>12010.000000000002</v>
      </c>
    </row>
    <row r="218" spans="1:15" ht="34.5" customHeight="1" thickBot="1" thickTop="1">
      <c r="A218" s="89" t="s">
        <v>175</v>
      </c>
      <c r="B218" s="90"/>
      <c r="C218" s="91">
        <f aca="true" t="shared" si="8" ref="C218:O218">SUM(C210:C217)</f>
        <v>30559.499999999996</v>
      </c>
      <c r="D218" s="91">
        <f t="shared" si="8"/>
        <v>31964.199999999997</v>
      </c>
      <c r="E218" s="91">
        <f t="shared" si="8"/>
        <v>33368.899999999994</v>
      </c>
      <c r="F218" s="91">
        <f t="shared" si="8"/>
        <v>33368.899999999994</v>
      </c>
      <c r="G218" s="91">
        <f t="shared" si="8"/>
        <v>34773.6</v>
      </c>
      <c r="H218" s="91">
        <f t="shared" si="8"/>
        <v>34773.6</v>
      </c>
      <c r="I218" s="91">
        <f t="shared" si="8"/>
        <v>36178.3</v>
      </c>
      <c r="J218" s="91">
        <f t="shared" si="8"/>
        <v>36178.3</v>
      </c>
      <c r="K218" s="160">
        <f t="shared" si="8"/>
        <v>36178.3</v>
      </c>
      <c r="L218" s="161">
        <f t="shared" si="8"/>
        <v>38987.700000000004</v>
      </c>
      <c r="M218" s="91">
        <f t="shared" si="8"/>
        <v>38987.700000000004</v>
      </c>
      <c r="N218" s="91">
        <f t="shared" si="8"/>
        <v>38987.700000000004</v>
      </c>
      <c r="O218" s="91">
        <f t="shared" si="8"/>
        <v>424306.70000000007</v>
      </c>
    </row>
    <row r="219" spans="1:15" ht="34.5" customHeight="1" thickBot="1" thickTop="1">
      <c r="A219" s="76" t="s">
        <v>176</v>
      </c>
      <c r="B219" s="77"/>
      <c r="C219" s="78">
        <f aca="true" t="shared" si="9" ref="C219:O219">SUM(C208-C218)</f>
        <v>-3609.4999999999964</v>
      </c>
      <c r="D219" s="78">
        <f t="shared" si="9"/>
        <v>-2319.1999999999935</v>
      </c>
      <c r="E219" s="78">
        <f t="shared" si="9"/>
        <v>-1028.8999999999942</v>
      </c>
      <c r="F219" s="78">
        <f t="shared" si="9"/>
        <v>-1028.8999999999942</v>
      </c>
      <c r="G219" s="78">
        <f t="shared" si="9"/>
        <v>261.40000000000146</v>
      </c>
      <c r="H219" s="78">
        <f t="shared" si="9"/>
        <v>261.40000000000146</v>
      </c>
      <c r="I219" s="78">
        <f t="shared" si="9"/>
        <v>1551.699999999997</v>
      </c>
      <c r="J219" s="78">
        <f t="shared" si="9"/>
        <v>1551.699999999997</v>
      </c>
      <c r="K219" s="78">
        <f t="shared" si="9"/>
        <v>1551.699999999997</v>
      </c>
      <c r="L219" s="78">
        <f t="shared" si="9"/>
        <v>4132.299999999996</v>
      </c>
      <c r="M219" s="78">
        <f t="shared" si="9"/>
        <v>4132.299999999996</v>
      </c>
      <c r="N219" s="78">
        <f t="shared" si="9"/>
        <v>4132.299999999996</v>
      </c>
      <c r="O219" s="78">
        <f t="shared" si="9"/>
        <v>9588.29999999993</v>
      </c>
    </row>
    <row r="220" spans="2:15" ht="34.5" customHeight="1" thickBot="1" thickTop="1">
      <c r="B220" s="79" t="s">
        <v>166</v>
      </c>
      <c r="C220" s="80">
        <v>1</v>
      </c>
      <c r="D220" s="81">
        <v>2</v>
      </c>
      <c r="E220" s="82">
        <v>3</v>
      </c>
      <c r="F220" s="80">
        <v>4</v>
      </c>
      <c r="G220" s="81">
        <v>5</v>
      </c>
      <c r="H220" s="82">
        <v>6</v>
      </c>
      <c r="I220" s="80">
        <v>7</v>
      </c>
      <c r="J220" s="81">
        <v>8</v>
      </c>
      <c r="K220" s="82">
        <v>9</v>
      </c>
      <c r="L220" s="80">
        <v>10</v>
      </c>
      <c r="M220" s="81">
        <v>11</v>
      </c>
      <c r="N220" s="83">
        <v>12</v>
      </c>
      <c r="O220" s="84" t="s">
        <v>171</v>
      </c>
    </row>
    <row r="221" spans="1:15" ht="34.5" customHeight="1" thickBot="1" thickTop="1">
      <c r="A221" s="2" t="s">
        <v>177</v>
      </c>
      <c r="B221" s="2"/>
      <c r="C221" s="2">
        <f>SUM(E200)</f>
        <v>0</v>
      </c>
      <c r="D221" s="2">
        <f>SUM(E200)</f>
        <v>0</v>
      </c>
      <c r="E221" s="2">
        <f>SUM(E200)</f>
        <v>0</v>
      </c>
      <c r="F221" s="2">
        <f>SUM(E200)</f>
        <v>0</v>
      </c>
      <c r="G221" s="2">
        <f>SUM(E200)</f>
        <v>0</v>
      </c>
      <c r="H221" s="2">
        <f>SUM(E200)</f>
        <v>0</v>
      </c>
      <c r="I221" s="2">
        <f>SUM(E200)</f>
        <v>0</v>
      </c>
      <c r="J221" s="2">
        <f>SUM(E200)</f>
        <v>0</v>
      </c>
      <c r="K221" s="2">
        <f>SUM(E200)</f>
        <v>0</v>
      </c>
      <c r="L221" s="2">
        <f>SUM(E200)</f>
        <v>0</v>
      </c>
      <c r="M221" s="2">
        <f>SUM(E200)</f>
        <v>0</v>
      </c>
      <c r="N221" s="2">
        <f>SUM(E200)</f>
        <v>0</v>
      </c>
      <c r="O221" s="2">
        <f>SUM(C221:N221)</f>
        <v>0</v>
      </c>
    </row>
    <row r="222" spans="1:15" ht="34.5" customHeight="1" thickBot="1" thickTop="1">
      <c r="A222" s="2" t="s">
        <v>178</v>
      </c>
      <c r="B222" s="2"/>
      <c r="C222" s="2">
        <f aca="true" t="shared" si="10" ref="C222:O222">SUM(C219-C221)</f>
        <v>-3609.4999999999964</v>
      </c>
      <c r="D222" s="2">
        <f t="shared" si="10"/>
        <v>-2319.1999999999935</v>
      </c>
      <c r="E222" s="2">
        <f t="shared" si="10"/>
        <v>-1028.8999999999942</v>
      </c>
      <c r="F222" s="2">
        <f t="shared" si="10"/>
        <v>-1028.8999999999942</v>
      </c>
      <c r="G222" s="2">
        <f t="shared" si="10"/>
        <v>261.40000000000146</v>
      </c>
      <c r="H222" s="2">
        <f t="shared" si="10"/>
        <v>261.40000000000146</v>
      </c>
      <c r="I222" s="2">
        <f t="shared" si="10"/>
        <v>1551.699999999997</v>
      </c>
      <c r="J222" s="2">
        <f t="shared" si="10"/>
        <v>1551.699999999997</v>
      </c>
      <c r="K222" s="2">
        <f t="shared" si="10"/>
        <v>1551.699999999997</v>
      </c>
      <c r="L222" s="2">
        <f t="shared" si="10"/>
        <v>4132.299999999996</v>
      </c>
      <c r="M222" s="2">
        <f t="shared" si="10"/>
        <v>4132.299999999996</v>
      </c>
      <c r="N222" s="2">
        <f t="shared" si="10"/>
        <v>4132.299999999996</v>
      </c>
      <c r="O222" s="2">
        <f t="shared" si="10"/>
        <v>9588.29999999993</v>
      </c>
    </row>
    <row r="223" spans="1:15" ht="34.5" customHeight="1" thickBot="1" thickTop="1">
      <c r="A223" s="3" t="s">
        <v>179</v>
      </c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34.5" customHeight="1" thickBot="1" thickTop="1">
      <c r="A224" s="3" t="s">
        <v>180</v>
      </c>
      <c r="B224" s="5"/>
      <c r="C224" s="2">
        <f aca="true" t="shared" si="11" ref="C224:O224">SUM(C222-C223)</f>
        <v>-3609.4999999999964</v>
      </c>
      <c r="D224" s="2">
        <f t="shared" si="11"/>
        <v>-2319.1999999999935</v>
      </c>
      <c r="E224" s="2">
        <f t="shared" si="11"/>
        <v>-1028.8999999999942</v>
      </c>
      <c r="F224" s="2">
        <f t="shared" si="11"/>
        <v>-1028.8999999999942</v>
      </c>
      <c r="G224" s="2">
        <f t="shared" si="11"/>
        <v>261.40000000000146</v>
      </c>
      <c r="H224" s="2">
        <f t="shared" si="11"/>
        <v>261.40000000000146</v>
      </c>
      <c r="I224" s="2">
        <f t="shared" si="11"/>
        <v>1551.699999999997</v>
      </c>
      <c r="J224" s="2">
        <f t="shared" si="11"/>
        <v>1551.699999999997</v>
      </c>
      <c r="K224" s="2">
        <f t="shared" si="11"/>
        <v>1551.699999999997</v>
      </c>
      <c r="L224" s="2">
        <f t="shared" si="11"/>
        <v>4132.299999999996</v>
      </c>
      <c r="M224" s="2">
        <f t="shared" si="11"/>
        <v>4132.299999999996</v>
      </c>
      <c r="N224" s="2">
        <f t="shared" si="11"/>
        <v>4132.299999999996</v>
      </c>
      <c r="O224" s="2">
        <f t="shared" si="11"/>
        <v>9588.29999999993</v>
      </c>
    </row>
    <row r="225" ht="34.5" customHeight="1" thickTop="1"/>
    <row r="229" spans="1:2" ht="34.5" customHeight="1" thickBot="1">
      <c r="A229" s="72" t="s">
        <v>181</v>
      </c>
      <c r="B229" s="72"/>
    </row>
    <row r="230" spans="1:7" ht="34.5" customHeight="1" thickBot="1" thickTop="1">
      <c r="A230" s="92"/>
      <c r="B230" s="93" t="s">
        <v>182</v>
      </c>
      <c r="C230" s="2">
        <v>1</v>
      </c>
      <c r="D230" s="2">
        <v>2</v>
      </c>
      <c r="E230" s="2">
        <v>3</v>
      </c>
      <c r="F230" s="2">
        <v>4</v>
      </c>
      <c r="G230" s="2">
        <v>5</v>
      </c>
    </row>
    <row r="231" spans="1:7" ht="34.5" customHeight="1" thickBot="1" thickTop="1">
      <c r="A231" s="92" t="s">
        <v>167</v>
      </c>
      <c r="B231" s="93"/>
      <c r="C231" s="94" t="s">
        <v>172</v>
      </c>
      <c r="D231" s="94">
        <v>0.85</v>
      </c>
      <c r="E231" s="94">
        <v>0.9</v>
      </c>
      <c r="F231" s="94">
        <v>0.95</v>
      </c>
      <c r="G231" s="94">
        <v>1</v>
      </c>
    </row>
    <row r="232" spans="1:7" ht="34.5" customHeight="1" thickBot="1" thickTop="1">
      <c r="A232" s="92" t="s">
        <v>168</v>
      </c>
      <c r="B232" s="93"/>
      <c r="C232" s="2">
        <f>SUM(O205)</f>
        <v>442750</v>
      </c>
      <c r="D232" s="2">
        <f>SUM(G51*D231)</f>
        <v>561000</v>
      </c>
      <c r="E232" s="2">
        <f>SUM(G51*E231)</f>
        <v>594000</v>
      </c>
      <c r="F232" s="2">
        <f>SUM(G51*F231)</f>
        <v>627000</v>
      </c>
      <c r="G232" s="2">
        <f>SUM(G51*G231)</f>
        <v>660000</v>
      </c>
    </row>
    <row r="233" spans="1:7" ht="34.5" customHeight="1" thickBot="1" thickTop="1">
      <c r="A233" s="92" t="s">
        <v>183</v>
      </c>
      <c r="B233" s="93"/>
      <c r="C233" s="2">
        <f>SUM(C232*1%)</f>
        <v>4427.5</v>
      </c>
      <c r="D233" s="2">
        <f>SUM(D232*1%)</f>
        <v>5610</v>
      </c>
      <c r="E233" s="2">
        <f>SUM(E232*1%)</f>
        <v>5940</v>
      </c>
      <c r="F233" s="2">
        <f>SUM(F232*1%)</f>
        <v>6270</v>
      </c>
      <c r="G233" s="2">
        <f>SUM(G232*1%)</f>
        <v>6600</v>
      </c>
    </row>
    <row r="234" spans="1:7" ht="34.5" customHeight="1" thickBot="1" thickTop="1">
      <c r="A234" s="92" t="s">
        <v>184</v>
      </c>
      <c r="B234" s="93"/>
      <c r="C234" s="2">
        <f>SUM(C232*1%)</f>
        <v>4427.5</v>
      </c>
      <c r="D234" s="2">
        <f>SUM(D232*1%)</f>
        <v>5610</v>
      </c>
      <c r="E234" s="2">
        <f>SUM(E232*1%)</f>
        <v>5940</v>
      </c>
      <c r="F234" s="2">
        <f>SUM(F232*1%)</f>
        <v>6270</v>
      </c>
      <c r="G234" s="2">
        <f>SUM(G232*1%)</f>
        <v>6600</v>
      </c>
    </row>
    <row r="235" spans="1:7" ht="34.5" customHeight="1" thickBot="1" thickTop="1">
      <c r="A235" s="97" t="s">
        <v>170</v>
      </c>
      <c r="B235" s="95"/>
      <c r="C235" s="6">
        <f>SUM(C232-C233-C234)</f>
        <v>433895</v>
      </c>
      <c r="D235" s="6">
        <f>SUM(D232-D233-D234)</f>
        <v>549780</v>
      </c>
      <c r="E235" s="6">
        <f>SUM(E232-E233-E234)</f>
        <v>582120</v>
      </c>
      <c r="F235" s="6">
        <f>SUM(F232-F233-F234)</f>
        <v>614460</v>
      </c>
      <c r="G235" s="6">
        <f>SUM(G232-G233-G234)</f>
        <v>646800</v>
      </c>
    </row>
    <row r="236" spans="1:7" ht="34.5" customHeight="1" thickBot="1" thickTop="1">
      <c r="A236" s="98" t="s">
        <v>49</v>
      </c>
      <c r="B236" s="96"/>
      <c r="C236" s="30"/>
      <c r="D236" s="30"/>
      <c r="E236" s="30"/>
      <c r="F236" s="30"/>
      <c r="G236" s="30"/>
    </row>
    <row r="237" spans="1:7" ht="34.5" customHeight="1" thickBot="1" thickTop="1">
      <c r="A237" s="99" t="s">
        <v>50</v>
      </c>
      <c r="B237" s="100"/>
      <c r="C237" s="9">
        <f aca="true" t="shared" si="12" ref="C237:C244">SUM(O210)</f>
        <v>226156.70000000004</v>
      </c>
      <c r="D237" s="9">
        <f>SUM(G72*D231)</f>
        <v>286558.8</v>
      </c>
      <c r="E237" s="9">
        <f>SUM(G72*E231)</f>
        <v>303415.2</v>
      </c>
      <c r="F237" s="9">
        <f>SUM(G72*F231)</f>
        <v>320271.6</v>
      </c>
      <c r="G237" s="9">
        <f>SUM(G72*G231)</f>
        <v>337128</v>
      </c>
    </row>
    <row r="238" spans="1:7" ht="34.5" customHeight="1" thickBot="1" thickTop="1">
      <c r="A238" s="101" t="s">
        <v>64</v>
      </c>
      <c r="B238" s="102"/>
      <c r="C238" s="2">
        <f t="shared" si="12"/>
        <v>120000</v>
      </c>
      <c r="D238" s="2">
        <f aca="true" t="shared" si="13" ref="D238:D244">SUM(O211)</f>
        <v>120000</v>
      </c>
      <c r="E238" s="2">
        <f aca="true" t="shared" si="14" ref="E238:E244">SUM(O211)</f>
        <v>120000</v>
      </c>
      <c r="F238" s="2">
        <f aca="true" t="shared" si="15" ref="F238:F244">SUM(O211)</f>
        <v>120000</v>
      </c>
      <c r="G238" s="2">
        <f aca="true" t="shared" si="16" ref="G238:G244">SUM(O211)</f>
        <v>120000</v>
      </c>
    </row>
    <row r="239" spans="1:7" ht="34.5" customHeight="1" thickBot="1" thickTop="1">
      <c r="A239" s="92" t="s">
        <v>74</v>
      </c>
      <c r="B239" s="93"/>
      <c r="C239" s="2">
        <f t="shared" si="12"/>
        <v>40000</v>
      </c>
      <c r="D239" s="2">
        <f t="shared" si="13"/>
        <v>40000</v>
      </c>
      <c r="E239" s="2">
        <f t="shared" si="14"/>
        <v>40000</v>
      </c>
      <c r="F239" s="2">
        <f t="shared" si="15"/>
        <v>40000</v>
      </c>
      <c r="G239" s="2">
        <f t="shared" si="16"/>
        <v>40000</v>
      </c>
    </row>
    <row r="240" spans="1:7" ht="34.5" customHeight="1" thickBot="1" thickTop="1">
      <c r="A240" s="101" t="s">
        <v>80</v>
      </c>
      <c r="B240" s="102"/>
      <c r="C240" s="2">
        <f t="shared" si="12"/>
        <v>12100</v>
      </c>
      <c r="D240" s="2">
        <f t="shared" si="13"/>
        <v>12100</v>
      </c>
      <c r="E240" s="2">
        <f t="shared" si="14"/>
        <v>12100</v>
      </c>
      <c r="F240" s="2">
        <f t="shared" si="15"/>
        <v>12100</v>
      </c>
      <c r="G240" s="2">
        <f t="shared" si="16"/>
        <v>12100</v>
      </c>
    </row>
    <row r="241" spans="1:7" ht="34.5" customHeight="1" thickBot="1" thickTop="1">
      <c r="A241" s="101" t="s">
        <v>91</v>
      </c>
      <c r="B241" s="102"/>
      <c r="C241" s="2">
        <f t="shared" si="12"/>
        <v>8640</v>
      </c>
      <c r="D241" s="2">
        <f t="shared" si="13"/>
        <v>8640</v>
      </c>
      <c r="E241" s="2">
        <f t="shared" si="14"/>
        <v>8640</v>
      </c>
      <c r="F241" s="2">
        <f t="shared" si="15"/>
        <v>8640</v>
      </c>
      <c r="G241" s="2">
        <f t="shared" si="16"/>
        <v>8640</v>
      </c>
    </row>
    <row r="242" spans="1:7" ht="34.5" customHeight="1" thickBot="1" thickTop="1">
      <c r="A242" s="101" t="s">
        <v>100</v>
      </c>
      <c r="B242" s="102"/>
      <c r="C242" s="2">
        <f t="shared" si="12"/>
        <v>2400</v>
      </c>
      <c r="D242" s="2">
        <f t="shared" si="13"/>
        <v>2400</v>
      </c>
      <c r="E242" s="2">
        <f t="shared" si="14"/>
        <v>2400</v>
      </c>
      <c r="F242" s="2">
        <f t="shared" si="15"/>
        <v>2400</v>
      </c>
      <c r="G242" s="2">
        <f t="shared" si="16"/>
        <v>2400</v>
      </c>
    </row>
    <row r="243" spans="1:7" ht="34.5" customHeight="1" thickBot="1" thickTop="1">
      <c r="A243" s="101" t="s">
        <v>96</v>
      </c>
      <c r="B243" s="102"/>
      <c r="C243" s="2">
        <f t="shared" si="12"/>
        <v>3000</v>
      </c>
      <c r="D243" s="2">
        <f t="shared" si="13"/>
        <v>3000</v>
      </c>
      <c r="E243" s="2">
        <f t="shared" si="14"/>
        <v>3000</v>
      </c>
      <c r="F243" s="2">
        <f t="shared" si="15"/>
        <v>3000</v>
      </c>
      <c r="G243" s="2">
        <f t="shared" si="16"/>
        <v>3000</v>
      </c>
    </row>
    <row r="244" spans="1:7" ht="34.5" customHeight="1" thickBot="1" thickTop="1">
      <c r="A244" s="92" t="s">
        <v>174</v>
      </c>
      <c r="B244" s="93"/>
      <c r="C244" s="2">
        <f t="shared" si="12"/>
        <v>12010.000000000002</v>
      </c>
      <c r="D244" s="2">
        <f t="shared" si="13"/>
        <v>12010.000000000002</v>
      </c>
      <c r="E244" s="2">
        <f t="shared" si="14"/>
        <v>12010.000000000002</v>
      </c>
      <c r="F244" s="2">
        <f t="shared" si="15"/>
        <v>12010.000000000002</v>
      </c>
      <c r="G244" s="2">
        <f t="shared" si="16"/>
        <v>12010.000000000002</v>
      </c>
    </row>
    <row r="245" spans="1:7" ht="34.5" customHeight="1" thickBot="1" thickTop="1">
      <c r="A245" s="89" t="s">
        <v>175</v>
      </c>
      <c r="B245" s="103"/>
      <c r="C245" s="104">
        <f>SUM(C237:C244)</f>
        <v>424306.70000000007</v>
      </c>
      <c r="D245" s="104">
        <f>SUM(D237:D244)</f>
        <v>484708.8</v>
      </c>
      <c r="E245" s="104">
        <f>SUM(E237:E244)</f>
        <v>501565.2</v>
      </c>
      <c r="F245" s="104">
        <f>SUM(F237:F244)</f>
        <v>518421.6</v>
      </c>
      <c r="G245" s="104">
        <f>SUM(G237:G244)</f>
        <v>535278</v>
      </c>
    </row>
    <row r="246" spans="1:7" ht="34.5" customHeight="1" thickBot="1" thickTop="1">
      <c r="A246" s="105" t="s">
        <v>176</v>
      </c>
      <c r="B246" s="106"/>
      <c r="C246" s="30">
        <f>SUM(C235-C245)</f>
        <v>9588.29999999993</v>
      </c>
      <c r="D246" s="30">
        <f>SUM(D235-D245)</f>
        <v>65071.20000000001</v>
      </c>
      <c r="E246" s="30">
        <f>SUM(E235-E245)</f>
        <v>80554.79999999999</v>
      </c>
      <c r="F246" s="30">
        <f>SUM(F235-F245)</f>
        <v>96038.40000000002</v>
      </c>
      <c r="G246" s="30">
        <f>SUM(G235-G245)</f>
        <v>111522</v>
      </c>
    </row>
    <row r="247" spans="1:9" ht="34.5" customHeight="1" thickBot="1" thickTop="1">
      <c r="A247" s="92" t="s">
        <v>177</v>
      </c>
      <c r="B247" s="93"/>
      <c r="C247" s="2"/>
      <c r="D247" s="2"/>
      <c r="E247" s="2"/>
      <c r="F247" s="2"/>
      <c r="G247" s="2"/>
      <c r="I247" s="107"/>
    </row>
    <row r="248" spans="1:7" ht="34.5" customHeight="1" thickBot="1" thickTop="1">
      <c r="A248" s="92" t="s">
        <v>178</v>
      </c>
      <c r="B248" s="93"/>
      <c r="C248" s="2">
        <f>SUM(C246-C247)</f>
        <v>9588.29999999993</v>
      </c>
      <c r="D248" s="2">
        <f>SUM(D246-D247)</f>
        <v>65071.20000000001</v>
      </c>
      <c r="E248" s="2">
        <f>SUM(E246-E247)</f>
        <v>80554.79999999999</v>
      </c>
      <c r="F248" s="2">
        <f>SUM(F246-F247)</f>
        <v>96038.40000000002</v>
      </c>
      <c r="G248" s="2">
        <f>SUM(G246-G247)</f>
        <v>111522</v>
      </c>
    </row>
    <row r="249" spans="1:7" ht="34.5" customHeight="1" thickBot="1" thickTop="1">
      <c r="A249" s="92" t="s">
        <v>179</v>
      </c>
      <c r="B249" s="93"/>
      <c r="C249" s="2"/>
      <c r="D249" s="2"/>
      <c r="E249" s="2"/>
      <c r="F249" s="2"/>
      <c r="G249" s="2"/>
    </row>
    <row r="250" spans="1:7" ht="34.5" customHeight="1" thickBot="1" thickTop="1">
      <c r="A250" s="92" t="s">
        <v>180</v>
      </c>
      <c r="B250" s="93"/>
      <c r="C250" s="2">
        <f>SUM(C248-C249)</f>
        <v>9588.29999999993</v>
      </c>
      <c r="D250" s="2">
        <f>SUM(D248-D249)</f>
        <v>65071.20000000001</v>
      </c>
      <c r="E250" s="2">
        <f>SUM(E248-E249)</f>
        <v>80554.79999999999</v>
      </c>
      <c r="F250" s="2">
        <f>SUM(F248-F249)</f>
        <v>96038.40000000002</v>
      </c>
      <c r="G250" s="2">
        <f>SUM(G248-G249)</f>
        <v>111522</v>
      </c>
    </row>
    <row r="251" spans="1:7" s="16" customFormat="1" ht="15" customHeight="1" thickBot="1" thickTop="1">
      <c r="A251" s="108"/>
      <c r="B251" s="108"/>
      <c r="C251" s="7"/>
      <c r="D251" s="7"/>
      <c r="E251" s="7"/>
      <c r="F251" s="7"/>
      <c r="G251" s="7"/>
    </row>
    <row r="252" spans="1:7" ht="34.5" customHeight="1" thickBot="1" thickTop="1">
      <c r="A252" s="109" t="s">
        <v>185</v>
      </c>
      <c r="B252" s="110"/>
      <c r="C252" s="111">
        <f>SUM(C250/C192)</f>
        <v>0.051720655919089205</v>
      </c>
      <c r="D252" s="111">
        <f>SUM(D250/C192)</f>
        <v>0.3510033212813807</v>
      </c>
      <c r="E252" s="111">
        <f>SUM(E250/C192)</f>
        <v>0.4345240651034153</v>
      </c>
      <c r="F252" s="111">
        <f>SUM(F250/C192)</f>
        <v>0.5180448089254502</v>
      </c>
      <c r="G252" s="112">
        <f>SUM(G250/C192)</f>
        <v>0.6015655527474848</v>
      </c>
    </row>
    <row r="253" spans="1:2" ht="15" customHeight="1" thickBot="1" thickTop="1">
      <c r="A253" s="72"/>
      <c r="B253" s="72"/>
    </row>
    <row r="254" spans="1:7" ht="34.5" customHeight="1" thickBot="1" thickTop="1">
      <c r="A254" s="113" t="s">
        <v>186</v>
      </c>
      <c r="B254" s="114"/>
      <c r="C254" s="111">
        <f>SUM(C248/C235)</f>
        <v>0.02209820348240918</v>
      </c>
      <c r="D254" s="111">
        <f>SUM(D248/D235)</f>
        <v>0.11835861617374224</v>
      </c>
      <c r="E254" s="111">
        <f>SUM(E248/E235)</f>
        <v>0.1383817769532055</v>
      </c>
      <c r="F254" s="111">
        <f>SUM(F248/F235)</f>
        <v>0.15629723659798853</v>
      </c>
      <c r="G254" s="112">
        <f>SUM(G248/G235)</f>
        <v>0.17242115027829313</v>
      </c>
    </row>
    <row r="255" ht="34.5" customHeight="1" thickTop="1"/>
    <row r="258" spans="4:5" ht="34.5" customHeight="1">
      <c r="D258" s="115" t="s">
        <v>187</v>
      </c>
      <c r="E258" s="115"/>
    </row>
    <row r="259" ht="34.5" customHeight="1" thickBot="1"/>
    <row r="260" spans="1:8" ht="34.5" customHeight="1" thickBot="1" thickTop="1">
      <c r="A260" s="127"/>
      <c r="B260" s="128" t="s">
        <v>188</v>
      </c>
      <c r="C260" s="130" t="s">
        <v>189</v>
      </c>
      <c r="D260" s="131" t="s">
        <v>190</v>
      </c>
      <c r="E260" s="129" t="s">
        <v>191</v>
      </c>
      <c r="F260" s="129"/>
      <c r="G260" s="131" t="s">
        <v>189</v>
      </c>
      <c r="H260" s="131" t="s">
        <v>190</v>
      </c>
    </row>
    <row r="261" spans="1:8" ht="34.5" customHeight="1" thickTop="1">
      <c r="A261" s="123" t="s">
        <v>196</v>
      </c>
      <c r="B261" s="116"/>
      <c r="C261" s="121"/>
      <c r="D261" s="122"/>
      <c r="E261" s="132" t="s">
        <v>206</v>
      </c>
      <c r="F261" s="117"/>
      <c r="G261" s="116"/>
      <c r="H261" s="124"/>
    </row>
    <row r="262" spans="1:8" ht="34.5" customHeight="1">
      <c r="A262" s="125"/>
      <c r="B262" s="119" t="s">
        <v>107</v>
      </c>
      <c r="C262" s="16">
        <f>SUM(E134)</f>
        <v>27471.570000000003</v>
      </c>
      <c r="D262" s="126"/>
      <c r="E262" s="16" t="s">
        <v>212</v>
      </c>
      <c r="F262" s="16"/>
      <c r="H262" s="126"/>
    </row>
    <row r="263" spans="1:8" ht="34.5" customHeight="1">
      <c r="A263" s="125"/>
      <c r="B263" s="120" t="s">
        <v>193</v>
      </c>
      <c r="C263" s="16">
        <f>SUM(E135)</f>
        <v>27471.570000000003</v>
      </c>
      <c r="D263" s="126"/>
      <c r="E263" s="16" t="s">
        <v>213</v>
      </c>
      <c r="G263" s="16"/>
      <c r="H263" s="126"/>
    </row>
    <row r="264" spans="1:8" ht="34.5" customHeight="1">
      <c r="A264" s="125" t="s">
        <v>192</v>
      </c>
      <c r="B264" s="16"/>
      <c r="C264" s="16">
        <f>SUM(E137)</f>
        <v>54943.14000000001</v>
      </c>
      <c r="D264" s="126"/>
      <c r="E264" s="125"/>
      <c r="F264" s="16"/>
      <c r="G264" s="16"/>
      <c r="H264" s="126"/>
    </row>
    <row r="265" spans="1:8" ht="34.5" customHeight="1">
      <c r="A265" s="125" t="s">
        <v>195</v>
      </c>
      <c r="B265" s="16"/>
      <c r="C265" s="16">
        <f>SUM(E138)</f>
        <v>0</v>
      </c>
      <c r="D265" s="126"/>
      <c r="E265" s="125"/>
      <c r="F265" s="16"/>
      <c r="G265" s="16"/>
      <c r="H265" s="126"/>
    </row>
    <row r="266" spans="1:8" ht="34.5" customHeight="1">
      <c r="A266" s="123" t="s">
        <v>205</v>
      </c>
      <c r="B266" s="118"/>
      <c r="C266" s="16"/>
      <c r="D266" s="126">
        <f>SUM(C262:C265)</f>
        <v>109886.28000000001</v>
      </c>
      <c r="E266" s="123" t="s">
        <v>214</v>
      </c>
      <c r="F266" s="118"/>
      <c r="G266" s="16"/>
      <c r="H266" s="126">
        <f>SUM(G262:G265)</f>
        <v>0</v>
      </c>
    </row>
    <row r="267" spans="1:8" ht="34.5" customHeight="1">
      <c r="A267" s="125"/>
      <c r="B267" s="16"/>
      <c r="C267" s="16"/>
      <c r="D267" s="126"/>
      <c r="E267" s="125"/>
      <c r="F267" s="16"/>
      <c r="G267" s="16"/>
      <c r="H267" s="126"/>
    </row>
    <row r="268" spans="1:8" ht="34.5" customHeight="1">
      <c r="A268" s="123" t="s">
        <v>197</v>
      </c>
      <c r="B268" s="16"/>
      <c r="C268" s="16"/>
      <c r="D268" s="126"/>
      <c r="E268" s="123" t="s">
        <v>207</v>
      </c>
      <c r="F268" s="118"/>
      <c r="G268" s="16"/>
      <c r="H268" s="126"/>
    </row>
    <row r="269" spans="1:8" ht="34.5" customHeight="1">
      <c r="A269" s="125"/>
      <c r="B269" s="119" t="s">
        <v>198</v>
      </c>
      <c r="C269" s="16">
        <f>SUM(F165)</f>
        <v>17300</v>
      </c>
      <c r="D269" s="126"/>
      <c r="E269" s="16" t="s">
        <v>215</v>
      </c>
      <c r="F269" s="16"/>
      <c r="G269" s="1">
        <f>SUM(E196)</f>
        <v>170000.28000000003</v>
      </c>
      <c r="H269" s="126"/>
    </row>
    <row r="270" spans="1:8" ht="34.5" customHeight="1">
      <c r="A270" s="125"/>
      <c r="B270" s="119" t="s">
        <v>199</v>
      </c>
      <c r="C270" s="16">
        <f>SUM(F158)</f>
        <v>34200</v>
      </c>
      <c r="D270" s="126"/>
      <c r="E270" s="16" t="s">
        <v>216</v>
      </c>
      <c r="F270" s="16"/>
      <c r="H270" s="126"/>
    </row>
    <row r="271" spans="1:8" ht="34.5" customHeight="1">
      <c r="A271" s="125"/>
      <c r="B271" s="119" t="s">
        <v>200</v>
      </c>
      <c r="C271" s="16">
        <f>SUM(C150)</f>
        <v>15000</v>
      </c>
      <c r="D271" s="126"/>
      <c r="E271" s="123" t="s">
        <v>208</v>
      </c>
      <c r="F271" s="118"/>
      <c r="G271" s="16"/>
      <c r="H271" s="126">
        <f>SUM(G269:G270)</f>
        <v>170000.28000000003</v>
      </c>
    </row>
    <row r="272" spans="1:8" ht="34.5" customHeight="1">
      <c r="A272" s="125"/>
      <c r="B272" s="119" t="s">
        <v>201</v>
      </c>
      <c r="C272" s="16"/>
      <c r="D272" s="126"/>
      <c r="E272" s="123" t="s">
        <v>209</v>
      </c>
      <c r="F272" s="16"/>
      <c r="G272" s="16"/>
      <c r="H272" s="126">
        <f>SUM(H266+H271)</f>
        <v>170000.28000000003</v>
      </c>
    </row>
    <row r="273" spans="1:8" ht="34.5" customHeight="1">
      <c r="A273" s="125"/>
      <c r="B273" s="119" t="s">
        <v>202</v>
      </c>
      <c r="C273" s="16">
        <f>SUM(F169+D186)</f>
        <v>9000</v>
      </c>
      <c r="D273" s="126"/>
      <c r="E273" s="123" t="s">
        <v>210</v>
      </c>
      <c r="F273" s="118"/>
      <c r="G273" s="16">
        <f>SUM(E195)</f>
        <v>15386</v>
      </c>
      <c r="H273" s="126"/>
    </row>
    <row r="274" spans="1:8" ht="34.5" customHeight="1">
      <c r="A274" s="123" t="s">
        <v>204</v>
      </c>
      <c r="B274" s="118"/>
      <c r="C274" s="16"/>
      <c r="D274" s="126">
        <f>SUM(C269:C273)</f>
        <v>75500</v>
      </c>
      <c r="G274" s="16"/>
      <c r="H274" s="126">
        <f>SUM(G273)</f>
        <v>15386</v>
      </c>
    </row>
    <row r="275" spans="1:8" ht="34.5" customHeight="1">
      <c r="A275" s="125"/>
      <c r="B275" s="16"/>
      <c r="C275" s="16"/>
      <c r="D275" s="126"/>
      <c r="E275" s="125"/>
      <c r="F275" s="16"/>
      <c r="G275" s="16"/>
      <c r="H275" s="126"/>
    </row>
    <row r="276" spans="1:8" ht="34.5" customHeight="1" thickBot="1">
      <c r="A276" s="123" t="s">
        <v>203</v>
      </c>
      <c r="B276" s="16"/>
      <c r="C276" s="16"/>
      <c r="D276" s="126">
        <f>SUM(D266+D274)</f>
        <v>185386.28000000003</v>
      </c>
      <c r="E276" s="123" t="s">
        <v>211</v>
      </c>
      <c r="F276" s="118"/>
      <c r="G276" s="16"/>
      <c r="H276" s="126">
        <f>SUM(H272+H274)</f>
        <v>185386.28000000003</v>
      </c>
    </row>
    <row r="277" spans="1:8" ht="34.5" customHeight="1" thickTop="1">
      <c r="A277" s="7"/>
      <c r="B277" s="7"/>
      <c r="C277" s="7"/>
      <c r="D277" s="7"/>
      <c r="E277" s="7"/>
      <c r="F277" s="7"/>
      <c r="G277" s="7"/>
      <c r="H277" s="7"/>
    </row>
    <row r="286" spans="1:3" ht="34.5" customHeight="1" thickBot="1">
      <c r="A286" s="133" t="s">
        <v>217</v>
      </c>
      <c r="B286" s="133"/>
      <c r="C286" s="133"/>
    </row>
    <row r="287" spans="1:14" ht="34.5" customHeight="1" thickBot="1" thickTop="1">
      <c r="A287" s="140" t="s">
        <v>81</v>
      </c>
      <c r="B287" s="139" t="s">
        <v>166</v>
      </c>
      <c r="C287" s="80">
        <v>1</v>
      </c>
      <c r="D287" s="81">
        <v>2</v>
      </c>
      <c r="E287" s="82">
        <v>3</v>
      </c>
      <c r="F287" s="80">
        <v>4</v>
      </c>
      <c r="G287" s="81">
        <v>5</v>
      </c>
      <c r="H287" s="82">
        <v>6</v>
      </c>
      <c r="I287" s="80">
        <v>7</v>
      </c>
      <c r="J287" s="81">
        <v>8</v>
      </c>
      <c r="K287" s="82">
        <v>9</v>
      </c>
      <c r="L287" s="80">
        <v>10</v>
      </c>
      <c r="M287" s="81">
        <v>11</v>
      </c>
      <c r="N287" s="83">
        <v>12</v>
      </c>
    </row>
    <row r="288" spans="1:14" ht="34.5" customHeight="1" thickTop="1">
      <c r="A288" s="134" t="s">
        <v>218</v>
      </c>
      <c r="B288" s="58"/>
      <c r="C288" s="58">
        <f>SUM(E134)</f>
        <v>27471.570000000003</v>
      </c>
      <c r="D288" s="58">
        <f>SUM(C305)</f>
        <v>24862.903333333343</v>
      </c>
      <c r="E288" s="59">
        <f aca="true" t="shared" si="17" ref="E288:L288">SUM(D305)</f>
        <v>23544.536666666685</v>
      </c>
      <c r="F288" s="68">
        <f t="shared" si="17"/>
        <v>23516.47000000002</v>
      </c>
      <c r="G288" s="58">
        <f t="shared" si="17"/>
        <v>23488.403333333354</v>
      </c>
      <c r="H288" s="59">
        <f t="shared" si="17"/>
        <v>24750.636666666687</v>
      </c>
      <c r="I288" s="68">
        <f t="shared" si="17"/>
        <v>26012.870000000024</v>
      </c>
      <c r="J288" s="58">
        <f t="shared" si="17"/>
        <v>23843.18111111113</v>
      </c>
      <c r="K288" s="59">
        <f t="shared" si="17"/>
        <v>21673.492222222238</v>
      </c>
      <c r="L288" s="68">
        <f t="shared" si="17"/>
        <v>19503.803333333344</v>
      </c>
      <c r="M288" s="58">
        <f>SUM(L305)</f>
        <v>19914.714444444457</v>
      </c>
      <c r="N288" s="58">
        <f>SUM(M305)</f>
        <v>20325.62555555557</v>
      </c>
    </row>
    <row r="289" spans="1:14" ht="34.5" customHeight="1">
      <c r="A289" s="141" t="s">
        <v>235</v>
      </c>
      <c r="B289" s="138"/>
      <c r="C289" s="135"/>
      <c r="D289" s="135"/>
      <c r="E289" s="136"/>
      <c r="F289" s="138"/>
      <c r="G289" s="135"/>
      <c r="H289" s="136"/>
      <c r="I289" s="138"/>
      <c r="J289" s="135"/>
      <c r="K289" s="136"/>
      <c r="L289" s="138"/>
      <c r="M289" s="135"/>
      <c r="N289" s="136"/>
    </row>
    <row r="290" spans="1:14" ht="34.5" customHeight="1">
      <c r="A290" s="137" t="s">
        <v>219</v>
      </c>
      <c r="B290" s="135"/>
      <c r="C290" s="135">
        <f aca="true" t="shared" si="18" ref="C290:N290">SUM(C208)</f>
        <v>26950</v>
      </c>
      <c r="D290" s="135">
        <f t="shared" si="18"/>
        <v>29645.000000000004</v>
      </c>
      <c r="E290" s="136">
        <f t="shared" si="18"/>
        <v>32340</v>
      </c>
      <c r="F290" s="138">
        <f t="shared" si="18"/>
        <v>32340</v>
      </c>
      <c r="G290" s="135">
        <f t="shared" si="18"/>
        <v>35035</v>
      </c>
      <c r="H290" s="136">
        <f t="shared" si="18"/>
        <v>35035</v>
      </c>
      <c r="I290" s="138">
        <f t="shared" si="18"/>
        <v>37730</v>
      </c>
      <c r="J290" s="135">
        <f t="shared" si="18"/>
        <v>37730</v>
      </c>
      <c r="K290" s="136">
        <f t="shared" si="18"/>
        <v>37730</v>
      </c>
      <c r="L290" s="138">
        <f t="shared" si="18"/>
        <v>43120</v>
      </c>
      <c r="M290" s="135">
        <f t="shared" si="18"/>
        <v>43120</v>
      </c>
      <c r="N290" s="136">
        <f t="shared" si="18"/>
        <v>43120</v>
      </c>
    </row>
    <row r="291" spans="1:14" ht="34.5" customHeight="1">
      <c r="A291" s="137" t="s">
        <v>220</v>
      </c>
      <c r="B291" s="135"/>
      <c r="C291" s="135"/>
      <c r="D291" s="135"/>
      <c r="E291" s="136"/>
      <c r="F291" s="138"/>
      <c r="G291" s="135"/>
      <c r="H291" s="136"/>
      <c r="I291" s="138"/>
      <c r="J291" s="135"/>
      <c r="K291" s="136"/>
      <c r="L291" s="138"/>
      <c r="M291" s="135"/>
      <c r="N291" s="136"/>
    </row>
    <row r="292" spans="1:14" ht="34.5" customHeight="1" thickBot="1">
      <c r="A292" s="147" t="s">
        <v>221</v>
      </c>
      <c r="B292" s="148"/>
      <c r="C292" s="149">
        <f aca="true" t="shared" si="19" ref="C292:N292">SUM(C288:C291)</f>
        <v>54421.57000000001</v>
      </c>
      <c r="D292" s="149">
        <f t="shared" si="19"/>
        <v>54507.90333333335</v>
      </c>
      <c r="E292" s="150">
        <f t="shared" si="19"/>
        <v>55884.53666666668</v>
      </c>
      <c r="F292" s="151">
        <f t="shared" si="19"/>
        <v>55856.470000000016</v>
      </c>
      <c r="G292" s="149">
        <f t="shared" si="19"/>
        <v>58523.40333333335</v>
      </c>
      <c r="H292" s="150">
        <f t="shared" si="19"/>
        <v>59785.63666666669</v>
      </c>
      <c r="I292" s="151">
        <f t="shared" si="19"/>
        <v>63742.870000000024</v>
      </c>
      <c r="J292" s="149">
        <f t="shared" si="19"/>
        <v>61573.18111111113</v>
      </c>
      <c r="K292" s="150">
        <f t="shared" si="19"/>
        <v>59403.49222222224</v>
      </c>
      <c r="L292" s="151">
        <f t="shared" si="19"/>
        <v>62623.803333333344</v>
      </c>
      <c r="M292" s="149">
        <f t="shared" si="19"/>
        <v>63034.71444444446</v>
      </c>
      <c r="N292" s="149">
        <f t="shared" si="19"/>
        <v>63445.62555555557</v>
      </c>
    </row>
    <row r="293" spans="1:14" ht="34.5" customHeight="1" thickTop="1">
      <c r="A293" s="142" t="s">
        <v>222</v>
      </c>
      <c r="B293" s="143"/>
      <c r="C293" s="144"/>
      <c r="D293" s="144"/>
      <c r="E293" s="145"/>
      <c r="F293" s="146"/>
      <c r="G293" s="144"/>
      <c r="H293" s="145"/>
      <c r="I293" s="146"/>
      <c r="J293" s="144"/>
      <c r="K293" s="145"/>
      <c r="L293" s="146"/>
      <c r="M293" s="144"/>
      <c r="N293" s="145"/>
    </row>
    <row r="294" spans="1:14" ht="34.5" customHeight="1">
      <c r="A294" s="137" t="s">
        <v>223</v>
      </c>
      <c r="B294" s="135"/>
      <c r="C294" s="135">
        <f aca="true" t="shared" si="20" ref="C294:C300">SUM(C210)</f>
        <v>14047</v>
      </c>
      <c r="D294" s="135">
        <f aca="true" t="shared" si="21" ref="D294:N294">SUM(D210)</f>
        <v>15451.7</v>
      </c>
      <c r="E294" s="136">
        <f t="shared" si="21"/>
        <v>16856.399999999998</v>
      </c>
      <c r="F294" s="138">
        <f t="shared" si="21"/>
        <v>16856.399999999998</v>
      </c>
      <c r="G294" s="135">
        <f t="shared" si="21"/>
        <v>18261.100000000002</v>
      </c>
      <c r="H294" s="136">
        <f t="shared" si="21"/>
        <v>18261.100000000002</v>
      </c>
      <c r="I294" s="138">
        <f t="shared" si="21"/>
        <v>19665.8</v>
      </c>
      <c r="J294" s="135">
        <f t="shared" si="21"/>
        <v>19665.8</v>
      </c>
      <c r="K294" s="136">
        <f t="shared" si="21"/>
        <v>19665.8</v>
      </c>
      <c r="L294" s="138">
        <f t="shared" si="21"/>
        <v>22475.2</v>
      </c>
      <c r="M294" s="135">
        <f t="shared" si="21"/>
        <v>22475.2</v>
      </c>
      <c r="N294" s="135">
        <f t="shared" si="21"/>
        <v>22475.2</v>
      </c>
    </row>
    <row r="295" spans="1:14" ht="34.5" customHeight="1">
      <c r="A295" s="137" t="s">
        <v>224</v>
      </c>
      <c r="B295" s="135"/>
      <c r="C295" s="135">
        <f t="shared" si="20"/>
        <v>10000</v>
      </c>
      <c r="D295" s="135">
        <f aca="true" t="shared" si="22" ref="D295:N295">SUM(D211)</f>
        <v>10000</v>
      </c>
      <c r="E295" s="136">
        <f t="shared" si="22"/>
        <v>10000</v>
      </c>
      <c r="F295" s="138">
        <f t="shared" si="22"/>
        <v>10000</v>
      </c>
      <c r="G295" s="135">
        <f t="shared" si="22"/>
        <v>10000</v>
      </c>
      <c r="H295" s="136">
        <f t="shared" si="22"/>
        <v>10000</v>
      </c>
      <c r="I295" s="138">
        <f t="shared" si="22"/>
        <v>10000</v>
      </c>
      <c r="J295" s="135">
        <f t="shared" si="22"/>
        <v>10000</v>
      </c>
      <c r="K295" s="136">
        <f t="shared" si="22"/>
        <v>10000</v>
      </c>
      <c r="L295" s="138">
        <f t="shared" si="22"/>
        <v>10000</v>
      </c>
      <c r="M295" s="135">
        <f t="shared" si="22"/>
        <v>10000</v>
      </c>
      <c r="N295" s="135">
        <f t="shared" si="22"/>
        <v>10000</v>
      </c>
    </row>
    <row r="296" spans="1:14" ht="34.5" customHeight="1">
      <c r="A296" s="137" t="s">
        <v>225</v>
      </c>
      <c r="B296" s="135"/>
      <c r="C296" s="135">
        <f t="shared" si="20"/>
        <v>3333.3333333333335</v>
      </c>
      <c r="D296" s="135">
        <f aca="true" t="shared" si="23" ref="D296:N296">SUM(D212)</f>
        <v>3333.3333333333335</v>
      </c>
      <c r="E296" s="136">
        <f t="shared" si="23"/>
        <v>3333.3333333333335</v>
      </c>
      <c r="F296" s="138">
        <f t="shared" si="23"/>
        <v>3333.3333333333335</v>
      </c>
      <c r="G296" s="135">
        <f t="shared" si="23"/>
        <v>3333.3333333333335</v>
      </c>
      <c r="H296" s="136">
        <f t="shared" si="23"/>
        <v>3333.3333333333335</v>
      </c>
      <c r="I296" s="138">
        <f t="shared" si="23"/>
        <v>3333.3333333333335</v>
      </c>
      <c r="J296" s="135">
        <f t="shared" si="23"/>
        <v>3333.3333333333335</v>
      </c>
      <c r="K296" s="136">
        <f t="shared" si="23"/>
        <v>3333.3333333333335</v>
      </c>
      <c r="L296" s="138">
        <f t="shared" si="23"/>
        <v>3333.3333333333335</v>
      </c>
      <c r="M296" s="135">
        <f t="shared" si="23"/>
        <v>3333.3333333333335</v>
      </c>
      <c r="N296" s="135">
        <f t="shared" si="23"/>
        <v>3333.3333333333335</v>
      </c>
    </row>
    <row r="297" spans="1:14" ht="34.5" customHeight="1">
      <c r="A297" s="137" t="s">
        <v>227</v>
      </c>
      <c r="B297" s="135"/>
      <c r="C297" s="135">
        <f t="shared" si="20"/>
        <v>1008.3333333333333</v>
      </c>
      <c r="D297" s="135">
        <f aca="true" t="shared" si="24" ref="D297:N297">SUM(D213)</f>
        <v>1008.3333333333333</v>
      </c>
      <c r="E297" s="136">
        <f t="shared" si="24"/>
        <v>1008.3333333333333</v>
      </c>
      <c r="F297" s="138">
        <f t="shared" si="24"/>
        <v>1008.3333333333333</v>
      </c>
      <c r="G297" s="135">
        <f t="shared" si="24"/>
        <v>1008.3333333333333</v>
      </c>
      <c r="H297" s="136">
        <f t="shared" si="24"/>
        <v>1008.3333333333333</v>
      </c>
      <c r="I297" s="138">
        <f t="shared" si="24"/>
        <v>1008.3333333333333</v>
      </c>
      <c r="J297" s="135">
        <f t="shared" si="24"/>
        <v>1008.3333333333333</v>
      </c>
      <c r="K297" s="136">
        <f t="shared" si="24"/>
        <v>1008.3333333333333</v>
      </c>
      <c r="L297" s="138">
        <f t="shared" si="24"/>
        <v>1008.3333333333333</v>
      </c>
      <c r="M297" s="135">
        <f t="shared" si="24"/>
        <v>1008.3333333333333</v>
      </c>
      <c r="N297" s="135">
        <f t="shared" si="24"/>
        <v>1008.3333333333333</v>
      </c>
    </row>
    <row r="298" spans="1:14" ht="34.5" customHeight="1">
      <c r="A298" s="137" t="s">
        <v>226</v>
      </c>
      <c r="B298" s="135"/>
      <c r="C298" s="135">
        <f t="shared" si="20"/>
        <v>720</v>
      </c>
      <c r="D298" s="135">
        <f aca="true" t="shared" si="25" ref="D298:N298">SUM(D214)</f>
        <v>720</v>
      </c>
      <c r="E298" s="136">
        <f t="shared" si="25"/>
        <v>720</v>
      </c>
      <c r="F298" s="138">
        <f t="shared" si="25"/>
        <v>720</v>
      </c>
      <c r="G298" s="135">
        <f t="shared" si="25"/>
        <v>720</v>
      </c>
      <c r="H298" s="136">
        <f t="shared" si="25"/>
        <v>720</v>
      </c>
      <c r="I298" s="138">
        <f t="shared" si="25"/>
        <v>720</v>
      </c>
      <c r="J298" s="135">
        <f t="shared" si="25"/>
        <v>720</v>
      </c>
      <c r="K298" s="136">
        <f t="shared" si="25"/>
        <v>720</v>
      </c>
      <c r="L298" s="138">
        <f t="shared" si="25"/>
        <v>720</v>
      </c>
      <c r="M298" s="135">
        <f t="shared" si="25"/>
        <v>720</v>
      </c>
      <c r="N298" s="135">
        <f t="shared" si="25"/>
        <v>720</v>
      </c>
    </row>
    <row r="299" spans="1:14" ht="34.5" customHeight="1">
      <c r="A299" s="137" t="s">
        <v>228</v>
      </c>
      <c r="B299" s="135"/>
      <c r="C299" s="135">
        <f t="shared" si="20"/>
        <v>200</v>
      </c>
      <c r="D299" s="135">
        <f aca="true" t="shared" si="26" ref="D299:N299">SUM(D215)</f>
        <v>200</v>
      </c>
      <c r="E299" s="136">
        <f t="shared" si="26"/>
        <v>200</v>
      </c>
      <c r="F299" s="138">
        <f t="shared" si="26"/>
        <v>200</v>
      </c>
      <c r="G299" s="135">
        <f t="shared" si="26"/>
        <v>200</v>
      </c>
      <c r="H299" s="136">
        <f t="shared" si="26"/>
        <v>200</v>
      </c>
      <c r="I299" s="138">
        <f t="shared" si="26"/>
        <v>200</v>
      </c>
      <c r="J299" s="135">
        <f t="shared" si="26"/>
        <v>200</v>
      </c>
      <c r="K299" s="136">
        <f t="shared" si="26"/>
        <v>200</v>
      </c>
      <c r="L299" s="138">
        <f t="shared" si="26"/>
        <v>200</v>
      </c>
      <c r="M299" s="135">
        <f t="shared" si="26"/>
        <v>200</v>
      </c>
      <c r="N299" s="135">
        <f t="shared" si="26"/>
        <v>200</v>
      </c>
    </row>
    <row r="300" spans="1:14" ht="34.5" customHeight="1">
      <c r="A300" s="137" t="s">
        <v>229</v>
      </c>
      <c r="B300" s="135"/>
      <c r="C300" s="135">
        <f t="shared" si="20"/>
        <v>250</v>
      </c>
      <c r="D300" s="135">
        <f aca="true" t="shared" si="27" ref="D300:N300">SUM(D216)</f>
        <v>250</v>
      </c>
      <c r="E300" s="136">
        <f t="shared" si="27"/>
        <v>250</v>
      </c>
      <c r="F300" s="138">
        <f t="shared" si="27"/>
        <v>250</v>
      </c>
      <c r="G300" s="135">
        <f t="shared" si="27"/>
        <v>250</v>
      </c>
      <c r="H300" s="136">
        <f t="shared" si="27"/>
        <v>250</v>
      </c>
      <c r="I300" s="138">
        <f t="shared" si="27"/>
        <v>250</v>
      </c>
      <c r="J300" s="135">
        <f t="shared" si="27"/>
        <v>250</v>
      </c>
      <c r="K300" s="136">
        <f t="shared" si="27"/>
        <v>250</v>
      </c>
      <c r="L300" s="138">
        <f t="shared" si="27"/>
        <v>250</v>
      </c>
      <c r="M300" s="135">
        <f t="shared" si="27"/>
        <v>250</v>
      </c>
      <c r="N300" s="135">
        <f t="shared" si="27"/>
        <v>250</v>
      </c>
    </row>
    <row r="301" spans="1:14" ht="34.5" customHeight="1">
      <c r="A301" s="137" t="s">
        <v>230</v>
      </c>
      <c r="B301" s="135"/>
      <c r="C301" s="135"/>
      <c r="D301" s="135"/>
      <c r="E301" s="136"/>
      <c r="F301" s="138"/>
      <c r="G301" s="135"/>
      <c r="H301" s="136"/>
      <c r="I301" s="138"/>
      <c r="J301" s="135"/>
      <c r="K301" s="136"/>
      <c r="L301" s="138"/>
      <c r="M301" s="135"/>
      <c r="N301" s="136"/>
    </row>
    <row r="302" spans="1:14" ht="34.5" customHeight="1">
      <c r="A302" s="137" t="s">
        <v>231</v>
      </c>
      <c r="B302" s="135"/>
      <c r="C302" s="135"/>
      <c r="D302" s="135"/>
      <c r="E302" s="136"/>
      <c r="F302" s="138"/>
      <c r="G302" s="135"/>
      <c r="H302" s="136"/>
      <c r="I302" s="138">
        <f aca="true" t="shared" si="28" ref="I302:N302">SUM(170000/36)</f>
        <v>4722.222222222223</v>
      </c>
      <c r="J302" s="138">
        <f t="shared" si="28"/>
        <v>4722.222222222223</v>
      </c>
      <c r="K302" s="136">
        <f t="shared" si="28"/>
        <v>4722.222222222223</v>
      </c>
      <c r="L302" s="138">
        <f t="shared" si="28"/>
        <v>4722.222222222223</v>
      </c>
      <c r="M302" s="138">
        <f t="shared" si="28"/>
        <v>4722.222222222223</v>
      </c>
      <c r="N302" s="138">
        <f t="shared" si="28"/>
        <v>4722.222222222223</v>
      </c>
    </row>
    <row r="303" spans="1:14" ht="34.5" customHeight="1" thickBot="1">
      <c r="A303" s="157" t="s">
        <v>232</v>
      </c>
      <c r="B303" s="75"/>
      <c r="C303" s="75"/>
      <c r="D303" s="75"/>
      <c r="E303" s="86"/>
      <c r="F303" s="87"/>
      <c r="G303" s="75"/>
      <c r="H303" s="86"/>
      <c r="I303" s="87"/>
      <c r="J303" s="75"/>
      <c r="K303" s="86"/>
      <c r="L303" s="87"/>
      <c r="M303" s="75"/>
      <c r="N303" s="86"/>
    </row>
    <row r="304" spans="1:14" ht="34.5" customHeight="1" thickBot="1" thickTop="1">
      <c r="A304" s="158" t="s">
        <v>233</v>
      </c>
      <c r="B304" s="159"/>
      <c r="C304" s="91">
        <f aca="true" t="shared" si="29" ref="C304:N304">SUM(C294:C303)</f>
        <v>29558.666666666664</v>
      </c>
      <c r="D304" s="91">
        <f t="shared" si="29"/>
        <v>30963.366666666665</v>
      </c>
      <c r="E304" s="160">
        <f t="shared" si="29"/>
        <v>32368.066666666662</v>
      </c>
      <c r="F304" s="161">
        <f t="shared" si="29"/>
        <v>32368.066666666662</v>
      </c>
      <c r="G304" s="91">
        <f t="shared" si="29"/>
        <v>33772.76666666666</v>
      </c>
      <c r="H304" s="160">
        <f t="shared" si="29"/>
        <v>33772.76666666666</v>
      </c>
      <c r="I304" s="161">
        <f t="shared" si="29"/>
        <v>39899.68888888889</v>
      </c>
      <c r="J304" s="91">
        <f t="shared" si="29"/>
        <v>39899.68888888889</v>
      </c>
      <c r="K304" s="160">
        <f t="shared" si="29"/>
        <v>39899.68888888889</v>
      </c>
      <c r="L304" s="161">
        <f t="shared" si="29"/>
        <v>42709.08888888889</v>
      </c>
      <c r="M304" s="91">
        <f t="shared" si="29"/>
        <v>42709.08888888889</v>
      </c>
      <c r="N304" s="91">
        <f t="shared" si="29"/>
        <v>42709.08888888889</v>
      </c>
    </row>
    <row r="305" spans="1:14" ht="34.5" customHeight="1" thickBot="1" thickTop="1">
      <c r="A305" s="152" t="s">
        <v>234</v>
      </c>
      <c r="B305" s="153"/>
      <c r="C305" s="154">
        <f aca="true" t="shared" si="30" ref="C305:N305">SUM(C292-C304)</f>
        <v>24862.903333333343</v>
      </c>
      <c r="D305" s="154">
        <f t="shared" si="30"/>
        <v>23544.536666666685</v>
      </c>
      <c r="E305" s="155">
        <f t="shared" si="30"/>
        <v>23516.47000000002</v>
      </c>
      <c r="F305" s="156">
        <f t="shared" si="30"/>
        <v>23488.403333333354</v>
      </c>
      <c r="G305" s="154">
        <f t="shared" si="30"/>
        <v>24750.636666666687</v>
      </c>
      <c r="H305" s="155">
        <f t="shared" si="30"/>
        <v>26012.870000000024</v>
      </c>
      <c r="I305" s="156">
        <f t="shared" si="30"/>
        <v>23843.18111111113</v>
      </c>
      <c r="J305" s="154">
        <f t="shared" si="30"/>
        <v>21673.492222222238</v>
      </c>
      <c r="K305" s="155">
        <f t="shared" si="30"/>
        <v>19503.803333333344</v>
      </c>
      <c r="L305" s="156">
        <f t="shared" si="30"/>
        <v>19914.714444444457</v>
      </c>
      <c r="M305" s="154">
        <f t="shared" si="30"/>
        <v>20325.62555555557</v>
      </c>
      <c r="N305" s="154">
        <f t="shared" si="30"/>
        <v>20736.53666666668</v>
      </c>
    </row>
    <row r="306" spans="1:3" ht="34.5" customHeight="1" thickBot="1" thickTop="1">
      <c r="A306" s="163" t="s">
        <v>236</v>
      </c>
      <c r="B306" s="164"/>
      <c r="C306" s="165"/>
    </row>
    <row r="308" spans="1:3" ht="34.5" customHeight="1" thickBot="1">
      <c r="A308" s="72" t="s">
        <v>237</v>
      </c>
      <c r="B308" s="72"/>
      <c r="C308" s="72"/>
    </row>
    <row r="309" spans="1:7" ht="34.5" customHeight="1" thickBot="1" thickTop="1">
      <c r="A309" s="140" t="s">
        <v>81</v>
      </c>
      <c r="B309" s="166" t="s">
        <v>182</v>
      </c>
      <c r="C309" s="172">
        <v>1</v>
      </c>
      <c r="D309" s="172">
        <v>2</v>
      </c>
      <c r="E309" s="172">
        <v>3</v>
      </c>
      <c r="F309" s="172">
        <v>4</v>
      </c>
      <c r="G309" s="172">
        <v>5</v>
      </c>
    </row>
    <row r="310" spans="1:7" ht="34.5" customHeight="1" thickTop="1">
      <c r="A310" s="134" t="s">
        <v>238</v>
      </c>
      <c r="B310" s="167"/>
      <c r="C310" s="173">
        <f>SUM(E134)</f>
        <v>27471.570000000003</v>
      </c>
      <c r="D310" s="173">
        <f>SUM(C327)</f>
        <v>20736.536666666623</v>
      </c>
      <c r="E310" s="173">
        <f>SUM(D327)</f>
        <v>41151.06999999995</v>
      </c>
      <c r="F310" s="173">
        <f>SUM(E327)</f>
        <v>77049.20333333325</v>
      </c>
      <c r="G310" s="173">
        <f>SUM(F327)</f>
        <v>156764.2699999999</v>
      </c>
    </row>
    <row r="311" spans="1:7" ht="34.5" customHeight="1">
      <c r="A311" s="141" t="s">
        <v>235</v>
      </c>
      <c r="B311" s="168"/>
      <c r="C311" s="173"/>
      <c r="D311" s="173"/>
      <c r="E311" s="173"/>
      <c r="F311" s="173"/>
      <c r="G311" s="173"/>
    </row>
    <row r="312" spans="1:7" ht="34.5" customHeight="1">
      <c r="A312" s="137" t="s">
        <v>219</v>
      </c>
      <c r="B312" s="169"/>
      <c r="C312" s="173">
        <f>SUM(C235)</f>
        <v>433895</v>
      </c>
      <c r="D312" s="173">
        <f>SUM(D235)</f>
        <v>549780</v>
      </c>
      <c r="E312" s="173">
        <f>SUM(E235)</f>
        <v>582120</v>
      </c>
      <c r="F312" s="173">
        <f>SUM(F235)</f>
        <v>614460</v>
      </c>
      <c r="G312" s="173">
        <f>SUM(G235)</f>
        <v>646800</v>
      </c>
    </row>
    <row r="313" spans="1:7" ht="34.5" customHeight="1">
      <c r="A313" s="137" t="s">
        <v>220</v>
      </c>
      <c r="B313" s="169"/>
      <c r="C313" s="173"/>
      <c r="D313" s="173"/>
      <c r="E313" s="173"/>
      <c r="F313" s="173"/>
      <c r="G313" s="173"/>
    </row>
    <row r="314" spans="1:7" ht="34.5" customHeight="1" thickBot="1">
      <c r="A314" s="147" t="s">
        <v>221</v>
      </c>
      <c r="B314" s="170"/>
      <c r="C314" s="171">
        <f>SUM(C310:C313)</f>
        <v>461366.57</v>
      </c>
      <c r="D314" s="171">
        <f>SUM(D310:D313)</f>
        <v>570516.5366666666</v>
      </c>
      <c r="E314" s="171">
        <f>SUM(E310:E313)</f>
        <v>623271.07</v>
      </c>
      <c r="F314" s="171">
        <f>SUM(F310:F313)</f>
        <v>691509.2033333333</v>
      </c>
      <c r="G314" s="171">
        <f>SUM(G310:G313)</f>
        <v>803564.2699999999</v>
      </c>
    </row>
    <row r="315" spans="1:7" ht="34.5" customHeight="1" thickTop="1">
      <c r="A315" s="142" t="s">
        <v>222</v>
      </c>
      <c r="B315" s="174"/>
      <c r="C315" s="175"/>
      <c r="D315" s="175"/>
      <c r="E315" s="175"/>
      <c r="F315" s="175"/>
      <c r="G315" s="175"/>
    </row>
    <row r="316" spans="1:7" ht="34.5" customHeight="1">
      <c r="A316" s="137" t="s">
        <v>223</v>
      </c>
      <c r="B316" s="169"/>
      <c r="C316" s="173">
        <f aca="true" t="shared" si="31" ref="C316:G317">SUM(C237)</f>
        <v>226156.70000000004</v>
      </c>
      <c r="D316" s="173">
        <f t="shared" si="31"/>
        <v>286558.8</v>
      </c>
      <c r="E316" s="173">
        <f t="shared" si="31"/>
        <v>303415.2</v>
      </c>
      <c r="F316" s="173">
        <f t="shared" si="31"/>
        <v>320271.6</v>
      </c>
      <c r="G316" s="173">
        <f t="shared" si="31"/>
        <v>337128</v>
      </c>
    </row>
    <row r="317" spans="1:7" ht="34.5" customHeight="1">
      <c r="A317" s="137" t="s">
        <v>224</v>
      </c>
      <c r="B317" s="169"/>
      <c r="C317" s="173">
        <f t="shared" si="31"/>
        <v>120000</v>
      </c>
      <c r="D317" s="173">
        <f t="shared" si="31"/>
        <v>120000</v>
      </c>
      <c r="E317" s="173">
        <f t="shared" si="31"/>
        <v>120000</v>
      </c>
      <c r="F317" s="173">
        <f t="shared" si="31"/>
        <v>120000</v>
      </c>
      <c r="G317" s="173">
        <f t="shared" si="31"/>
        <v>120000</v>
      </c>
    </row>
    <row r="318" spans="1:7" ht="34.5" customHeight="1">
      <c r="A318" s="137" t="s">
        <v>225</v>
      </c>
      <c r="B318" s="169"/>
      <c r="C318" s="173">
        <f aca="true" t="shared" si="32" ref="C318:G322">SUM(C239)</f>
        <v>40000</v>
      </c>
      <c r="D318" s="173">
        <f t="shared" si="32"/>
        <v>40000</v>
      </c>
      <c r="E318" s="173">
        <f t="shared" si="32"/>
        <v>40000</v>
      </c>
      <c r="F318" s="173">
        <f t="shared" si="32"/>
        <v>40000</v>
      </c>
      <c r="G318" s="173">
        <f t="shared" si="32"/>
        <v>40000</v>
      </c>
    </row>
    <row r="319" spans="1:7" ht="34.5" customHeight="1">
      <c r="A319" s="137" t="s">
        <v>227</v>
      </c>
      <c r="B319" s="169"/>
      <c r="C319" s="173">
        <f t="shared" si="32"/>
        <v>12100</v>
      </c>
      <c r="D319" s="173">
        <f t="shared" si="32"/>
        <v>12100</v>
      </c>
      <c r="E319" s="173">
        <f t="shared" si="32"/>
        <v>12100</v>
      </c>
      <c r="F319" s="173">
        <f t="shared" si="32"/>
        <v>12100</v>
      </c>
      <c r="G319" s="173">
        <f t="shared" si="32"/>
        <v>12100</v>
      </c>
    </row>
    <row r="320" spans="1:7" ht="34.5" customHeight="1">
      <c r="A320" s="137" t="s">
        <v>226</v>
      </c>
      <c r="B320" s="169"/>
      <c r="C320" s="173">
        <f t="shared" si="32"/>
        <v>8640</v>
      </c>
      <c r="D320" s="173">
        <f t="shared" si="32"/>
        <v>8640</v>
      </c>
      <c r="E320" s="173">
        <f t="shared" si="32"/>
        <v>8640</v>
      </c>
      <c r="F320" s="173">
        <f t="shared" si="32"/>
        <v>8640</v>
      </c>
      <c r="G320" s="173">
        <f t="shared" si="32"/>
        <v>8640</v>
      </c>
    </row>
    <row r="321" spans="1:7" ht="34.5" customHeight="1">
      <c r="A321" s="137" t="s">
        <v>228</v>
      </c>
      <c r="B321" s="169"/>
      <c r="C321" s="173">
        <f t="shared" si="32"/>
        <v>2400</v>
      </c>
      <c r="D321" s="173">
        <f t="shared" si="32"/>
        <v>2400</v>
      </c>
      <c r="E321" s="173">
        <f t="shared" si="32"/>
        <v>2400</v>
      </c>
      <c r="F321" s="173">
        <f t="shared" si="32"/>
        <v>2400</v>
      </c>
      <c r="G321" s="173">
        <f t="shared" si="32"/>
        <v>2400</v>
      </c>
    </row>
    <row r="322" spans="1:7" ht="34.5" customHeight="1">
      <c r="A322" s="137" t="s">
        <v>229</v>
      </c>
      <c r="B322" s="169"/>
      <c r="C322" s="173">
        <f t="shared" si="32"/>
        <v>3000</v>
      </c>
      <c r="D322" s="173">
        <f t="shared" si="32"/>
        <v>3000</v>
      </c>
      <c r="E322" s="173">
        <f t="shared" si="32"/>
        <v>3000</v>
      </c>
      <c r="F322" s="173">
        <f t="shared" si="32"/>
        <v>3000</v>
      </c>
      <c r="G322" s="173">
        <f t="shared" si="32"/>
        <v>3000</v>
      </c>
    </row>
    <row r="323" spans="1:7" ht="34.5" customHeight="1">
      <c r="A323" s="137" t="s">
        <v>230</v>
      </c>
      <c r="B323" s="169"/>
      <c r="C323" s="173"/>
      <c r="D323" s="173"/>
      <c r="E323" s="173"/>
      <c r="F323" s="173"/>
      <c r="G323" s="173"/>
    </row>
    <row r="324" spans="1:7" ht="34.5" customHeight="1">
      <c r="A324" s="137" t="s">
        <v>231</v>
      </c>
      <c r="B324" s="169"/>
      <c r="C324" s="176">
        <f>SUM(170000/36)*6</f>
        <v>28333.333333333336</v>
      </c>
      <c r="D324" s="176">
        <f>SUM(170000/36)*12</f>
        <v>56666.66666666667</v>
      </c>
      <c r="E324" s="176">
        <f>SUM(170000/36)*12</f>
        <v>56666.66666666667</v>
      </c>
      <c r="F324" s="176">
        <f>SUM(170000/36)*6</f>
        <v>28333.333333333336</v>
      </c>
      <c r="G324" s="176"/>
    </row>
    <row r="325" spans="1:7" ht="34.5" customHeight="1" thickBot="1">
      <c r="A325" s="157" t="s">
        <v>232</v>
      </c>
      <c r="B325" s="180"/>
      <c r="C325" s="179"/>
      <c r="D325" s="179"/>
      <c r="E325" s="179"/>
      <c r="F325" s="179"/>
      <c r="G325" s="179"/>
    </row>
    <row r="326" spans="1:7" ht="34.5" customHeight="1" thickBot="1" thickTop="1">
      <c r="A326" s="158" t="s">
        <v>233</v>
      </c>
      <c r="B326" s="177"/>
      <c r="C326" s="33">
        <f>SUM(C316:C325)</f>
        <v>440630.0333333334</v>
      </c>
      <c r="D326" s="33">
        <f>SUM(D316:D325)</f>
        <v>529365.4666666667</v>
      </c>
      <c r="E326" s="33">
        <f>SUM(E316:E325)</f>
        <v>546221.8666666667</v>
      </c>
      <c r="F326" s="33">
        <f>SUM(F316:F325)</f>
        <v>534744.9333333333</v>
      </c>
      <c r="G326" s="33">
        <f>SUM(G316:G325)</f>
        <v>523268</v>
      </c>
    </row>
    <row r="327" spans="1:7" ht="34.5" customHeight="1" thickBot="1" thickTop="1">
      <c r="A327" s="152" t="s">
        <v>239</v>
      </c>
      <c r="B327" s="178"/>
      <c r="C327" s="9">
        <f>SUM(C314-C326)</f>
        <v>20736.536666666623</v>
      </c>
      <c r="D327" s="9">
        <f>SUM(D314-D326)</f>
        <v>41151.06999999995</v>
      </c>
      <c r="E327" s="9">
        <f>SUM(E314-E326)</f>
        <v>77049.20333333325</v>
      </c>
      <c r="F327" s="9">
        <f>SUM(F314-F326)</f>
        <v>156764.2699999999</v>
      </c>
      <c r="G327" s="9">
        <f>SUM(G314-G326)</f>
        <v>280296.2699999999</v>
      </c>
    </row>
    <row r="328" ht="34.5" customHeight="1" thickTop="1"/>
    <row r="329" s="181" customFormat="1" ht="34.5" customHeight="1" thickBot="1"/>
    <row r="330" ht="34.5" customHeight="1" thickTop="1"/>
  </sheetData>
  <sheetProtection/>
  <hyperlinks>
    <hyperlink ref="E4" r:id="rId1" display="http://kenanaonline.com/brightlight4u"/>
    <hyperlink ref="I4" r:id="rId2" display="mailto:brightlight4u@hotmail.com"/>
    <hyperlink ref="I4:J4" r:id="rId3" display="brightlight4u@hotmail.com"/>
    <hyperlink ref="E4:G4" r:id="rId4" display="http://kenanaonline.com/brightlight4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"/>
  <headerFooter>
    <oddHeader>&amp;C&amp;F</oddHeader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Anaconda</dc:creator>
  <cp:keywords/>
  <dc:description/>
  <cp:lastModifiedBy>Anaconda</cp:lastModifiedBy>
  <cp:lastPrinted>2011-06-20T00:19:51Z</cp:lastPrinted>
  <dcterms:created xsi:type="dcterms:W3CDTF">2010-04-26T01:11:49Z</dcterms:created>
  <dcterms:modified xsi:type="dcterms:W3CDTF">2011-06-20T00:54:12Z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