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795" activeTab="1"/>
  </bookViews>
  <sheets>
    <sheet name="salinity profile" sheetId="1" r:id="rId1"/>
    <sheet name="Sheet1" sheetId="2" r:id="rId2"/>
    <sheet name="lateral line" sheetId="3" r:id="rId3"/>
  </sheets>
  <definedNames/>
  <calcPr fullCalcOnLoad="1"/>
</workbook>
</file>

<file path=xl/sharedStrings.xml><?xml version="1.0" encoding="utf-8"?>
<sst xmlns="http://schemas.openxmlformats.org/spreadsheetml/2006/main" count="123" uniqueCount="89">
  <si>
    <t>mm</t>
  </si>
  <si>
    <t>m</t>
  </si>
  <si>
    <t>Velocity</t>
  </si>
  <si>
    <t>(m)</t>
  </si>
  <si>
    <t>(m/sec)</t>
  </si>
  <si>
    <t>Spacing between laterals</t>
  </si>
  <si>
    <t>Spacing between emitters</t>
  </si>
  <si>
    <t>Average</t>
  </si>
  <si>
    <t>STD</t>
  </si>
  <si>
    <t>CV</t>
  </si>
  <si>
    <t>Operating pressure=</t>
  </si>
  <si>
    <t>Emitter exponent=</t>
  </si>
  <si>
    <t>Emitter coefficient=</t>
  </si>
  <si>
    <t>Emitter discharge</t>
  </si>
  <si>
    <t>Emitter discharge=</t>
  </si>
  <si>
    <t>L/hour</t>
  </si>
  <si>
    <t>Spacing between emitters=</t>
  </si>
  <si>
    <t>Number of emitters=</t>
  </si>
  <si>
    <t>Length of lateral=</t>
  </si>
  <si>
    <t>Slope of lateral=</t>
  </si>
  <si>
    <t>Diameter of lateral=</t>
  </si>
  <si>
    <t>No.</t>
  </si>
  <si>
    <t>Distance</t>
  </si>
  <si>
    <t xml:space="preserve">Friction </t>
  </si>
  <si>
    <t>Elevation</t>
  </si>
  <si>
    <t>Head</t>
  </si>
  <si>
    <t>(L/hour)</t>
  </si>
  <si>
    <t>Line discharge</t>
  </si>
  <si>
    <t>Total friction</t>
  </si>
  <si>
    <t xml:space="preserve">Pressure </t>
  </si>
  <si>
    <t>Max</t>
  </si>
  <si>
    <t>Min</t>
  </si>
  <si>
    <t>Variation</t>
  </si>
  <si>
    <t>Design of a trickle irrigation system</t>
  </si>
  <si>
    <t>meters</t>
  </si>
  <si>
    <t>Area</t>
  </si>
  <si>
    <t>dunums</t>
  </si>
  <si>
    <t>Width of farm(X)</t>
  </si>
  <si>
    <t>Length of farm(Y)</t>
  </si>
  <si>
    <t>Number of units in X-direction</t>
  </si>
  <si>
    <t>Number of units in Y-direction</t>
  </si>
  <si>
    <t>Length of each</t>
  </si>
  <si>
    <t>Total number of units</t>
  </si>
  <si>
    <t>Area of each unit</t>
  </si>
  <si>
    <t>Operating pressure</t>
  </si>
  <si>
    <t>Allowable pressure variation in laterals</t>
  </si>
  <si>
    <t>Allowable pressure variation in manifold</t>
  </si>
  <si>
    <t>Diameter of laterals</t>
  </si>
  <si>
    <t>Slope of laterals</t>
  </si>
  <si>
    <t>Number of emitters in each lateral</t>
  </si>
  <si>
    <t>Length of lateral</t>
  </si>
  <si>
    <t>Max. discharge in each lateral</t>
  </si>
  <si>
    <t>L/Hour</t>
  </si>
  <si>
    <t>Max. velocity in each lateral</t>
  </si>
  <si>
    <t>m/sec</t>
  </si>
  <si>
    <t>F-Factor</t>
  </si>
  <si>
    <t>Gravity loss along laterals</t>
  </si>
  <si>
    <t>Friction loss along laterals</t>
  </si>
  <si>
    <t>Total loss</t>
  </si>
  <si>
    <t xml:space="preserve">Lateral Design is </t>
  </si>
  <si>
    <t>Manifold design</t>
  </si>
  <si>
    <t>Lateral Design</t>
  </si>
  <si>
    <t>Length of manifold</t>
  </si>
  <si>
    <t>Diameter of manifold</t>
  </si>
  <si>
    <t>Number of laterals for each manifold</t>
  </si>
  <si>
    <t>Max. discharge for each manifold</t>
  </si>
  <si>
    <t>M^3/hour</t>
  </si>
  <si>
    <t>Max. velocity for each manifold</t>
  </si>
  <si>
    <t>Friction loss along manifold</t>
  </si>
  <si>
    <t>Gravity loss along manifold</t>
  </si>
  <si>
    <t>Slope of manifold</t>
  </si>
  <si>
    <t>Design of main lines in the field</t>
  </si>
  <si>
    <t>Maximum number of units to be irrigated at the same time</t>
  </si>
  <si>
    <t>Maximum flow rate</t>
  </si>
  <si>
    <t>m^3/hour</t>
  </si>
  <si>
    <t>Select a velocity of</t>
  </si>
  <si>
    <t>Required diameter</t>
  </si>
  <si>
    <t>ET</t>
  </si>
  <si>
    <t>LF</t>
  </si>
  <si>
    <t>Eciw</t>
  </si>
  <si>
    <t>dS/m</t>
  </si>
  <si>
    <t>Depth</t>
  </si>
  <si>
    <t>% of ET</t>
  </si>
  <si>
    <t>mm lost</t>
  </si>
  <si>
    <t>Depth applied (mm)</t>
  </si>
  <si>
    <t>Ecsw</t>
  </si>
  <si>
    <t>Average Ecsw=</t>
  </si>
  <si>
    <t>Average Ece=</t>
  </si>
  <si>
    <t>Uniformity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</si>
</sst>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0.0%"/>
    <numFmt numFmtId="187" formatCode="0.000"/>
    <numFmt numFmtId="188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sz val="17.25"/>
      <color indexed="8"/>
      <name val="Arial"/>
      <family val="0"/>
    </font>
    <font>
      <sz val="11"/>
      <color indexed="8"/>
      <name val="Arial"/>
      <family val="0"/>
    </font>
    <font>
      <sz val="17.5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.75"/>
      <color indexed="8"/>
      <name val="Arial"/>
      <family val="0"/>
    </font>
    <font>
      <b/>
      <sz val="17.25"/>
      <color indexed="8"/>
      <name val="Arial"/>
      <family val="0"/>
    </font>
    <font>
      <b/>
      <sz val="15.5"/>
      <color indexed="8"/>
      <name val="Arial"/>
      <family val="0"/>
    </font>
    <font>
      <b/>
      <sz val="17.5"/>
      <color indexed="8"/>
      <name val="Arial"/>
      <family val="0"/>
    </font>
    <font>
      <b/>
      <sz val="1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187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10" fontId="1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11775"/>
          <c:w val="0.89725"/>
          <c:h val="0.84325"/>
        </c:manualLayout>
      </c:layout>
      <c:scatterChart>
        <c:scatterStyle val="smoothMarker"/>
        <c:varyColors val="0"/>
        <c:ser>
          <c:idx val="3"/>
          <c:order val="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'salinity profile'!$F$7:$F$11</c:f>
              <c:numCache/>
            </c:numRef>
          </c:xVal>
          <c:yVal>
            <c:numRef>
              <c:f>'salinity profile'!$A$7:$A$11</c:f>
              <c:numCache/>
            </c:numRef>
          </c:yVal>
          <c:smooth val="1"/>
        </c:ser>
        <c:axId val="49739856"/>
        <c:axId val="2396497"/>
      </c:scatterChart>
      <c:valAx>
        <c:axId val="497398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Salinity of Soil Water</a:t>
                </a:r>
              </a:p>
            </c:rich>
          </c:tx>
          <c:layout>
            <c:manualLayout>
              <c:xMode val="factor"/>
              <c:yMode val="factor"/>
              <c:x val="0.26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497"/>
        <c:crosses val="autoZero"/>
        <c:crossBetween val="midCat"/>
        <c:dispUnits/>
      </c:valAx>
      <c:valAx>
        <c:axId val="2396497"/>
        <c:scaling>
          <c:orientation val="maxMin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>
            <c:manualLayout>
              <c:xMode val="factor"/>
              <c:yMode val="factor"/>
              <c:x val="-0.04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9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Hydraulic Head and Elevation Versus Distance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98"/>
          <c:w val="0.899"/>
          <c:h val="0.69625"/>
        </c:manualLayout>
      </c:layout>
      <c:scatterChart>
        <c:scatterStyle val="smoothMarker"/>
        <c:varyColors val="0"/>
        <c:ser>
          <c:idx val="0"/>
          <c:order val="0"/>
          <c:tx>
            <c:v>Elevation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'lateral line'!$B$14:$B$114</c:f>
              <c:numCache/>
            </c:numRef>
          </c:xVal>
          <c:yVal>
            <c:numRef>
              <c:f>'lateral line'!$C$14:$C$114</c:f>
              <c:numCache/>
            </c:numRef>
          </c:yVal>
          <c:smooth val="1"/>
        </c:ser>
        <c:ser>
          <c:idx val="1"/>
          <c:order val="1"/>
          <c:tx>
            <c:v>Head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'lateral line'!$B$14:$B$114</c:f>
              <c:numCache/>
            </c:numRef>
          </c:xVal>
          <c:yVal>
            <c:numRef>
              <c:f>'lateral line'!$D$14:$D$114</c:f>
              <c:numCache/>
            </c:numRef>
          </c:yVal>
          <c:smooth val="1"/>
        </c:ser>
        <c:axId val="59898530"/>
        <c:axId val="19942723"/>
      </c:scatterChart>
      <c:valAx>
        <c:axId val="5989853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42723"/>
        <c:crosses val="autoZero"/>
        <c:crossBetween val="midCat"/>
        <c:dispUnits/>
        <c:majorUnit val="10"/>
      </c:valAx>
      <c:valAx>
        <c:axId val="1994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 (m)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9853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51325"/>
          <c:w val="0.219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Versus Distance</a:t>
            </a:r>
          </a:p>
        </c:rich>
      </c:tx>
      <c:layout>
        <c:manualLayout>
          <c:xMode val="factor"/>
          <c:yMode val="factor"/>
          <c:x val="0.0122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18"/>
          <c:w val="0.8435"/>
          <c:h val="0.74025"/>
        </c:manualLayout>
      </c:layout>
      <c:scatterChart>
        <c:scatterStyle val="smoothMarker"/>
        <c:varyColors val="0"/>
        <c:ser>
          <c:idx val="3"/>
          <c:order val="0"/>
          <c:tx>
            <c:v>Discharge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'lateral line'!$B$15:$B$114</c:f>
              <c:numCache/>
            </c:numRef>
          </c:xVal>
          <c:yVal>
            <c:numRef>
              <c:f>'lateral line'!$F$15:$F$114</c:f>
              <c:numCache/>
            </c:numRef>
          </c:yVal>
          <c:smooth val="1"/>
        </c:ser>
        <c:axId val="4747828"/>
        <c:axId val="49029749"/>
      </c:scatterChart>
      <c:valAx>
        <c:axId val="474782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9749"/>
        <c:crossesAt val="6"/>
        <c:crossBetween val="midCat"/>
        <c:dispUnits/>
        <c:majorUnit val="10"/>
      </c:valAx>
      <c:valAx>
        <c:axId val="49029749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(L/hour)</a:t>
                </a:r>
              </a:p>
            </c:rich>
          </c:tx>
          <c:layout>
            <c:manualLayout>
              <c:xMode val="factor"/>
              <c:yMode val="factor"/>
              <c:x val="-0.04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828"/>
        <c:crosses val="autoZero"/>
        <c:crossBetween val="midCat"/>
        <c:dispUnits/>
        <c:majorUnit val="1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5</xdr:col>
      <xdr:colOff>295275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0" y="2562225"/>
        <a:ext cx="37052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152400</xdr:rowOff>
    </xdr:from>
    <xdr:to>
      <xdr:col>18</xdr:col>
      <xdr:colOff>133350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7172325" y="152400"/>
        <a:ext cx="46101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23</xdr:row>
      <xdr:rowOff>66675</xdr:rowOff>
    </xdr:from>
    <xdr:to>
      <xdr:col>18</xdr:col>
      <xdr:colOff>190500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7115175" y="4124325"/>
        <a:ext cx="472440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L10" sqref="L7:L10"/>
    </sheetView>
  </sheetViews>
  <sheetFormatPr defaultColWidth="9.140625" defaultRowHeight="12.75"/>
  <cols>
    <col min="4" max="4" width="14.57421875" style="0" customWidth="1"/>
  </cols>
  <sheetData>
    <row r="2" spans="1:3" ht="12.75">
      <c r="A2" t="s">
        <v>77</v>
      </c>
      <c r="B2">
        <v>800</v>
      </c>
      <c r="C2" t="s">
        <v>0</v>
      </c>
    </row>
    <row r="3" spans="1:2" ht="12.75">
      <c r="A3" t="s">
        <v>78</v>
      </c>
      <c r="B3">
        <v>0.15</v>
      </c>
    </row>
    <row r="4" spans="1:3" ht="12.75">
      <c r="A4" t="s">
        <v>79</v>
      </c>
      <c r="B4">
        <v>1.2</v>
      </c>
      <c r="C4" t="s">
        <v>80</v>
      </c>
    </row>
    <row r="6" spans="1:6" ht="25.5">
      <c r="A6" s="2" t="s">
        <v>81</v>
      </c>
      <c r="B6" s="2" t="s">
        <v>82</v>
      </c>
      <c r="C6" s="2" t="s">
        <v>83</v>
      </c>
      <c r="D6" s="4" t="s">
        <v>84</v>
      </c>
      <c r="E6" s="2" t="s">
        <v>78</v>
      </c>
      <c r="F6" s="2" t="s">
        <v>85</v>
      </c>
    </row>
    <row r="7" spans="1:6" ht="12.75">
      <c r="A7" s="2">
        <v>0</v>
      </c>
      <c r="B7" s="2"/>
      <c r="C7" s="2"/>
      <c r="D7" s="21">
        <f>B2/(1-B3)</f>
        <v>941.1764705882354</v>
      </c>
      <c r="E7" s="2">
        <v>1</v>
      </c>
      <c r="F7" s="22">
        <f>B$4/E7</f>
        <v>1.2</v>
      </c>
    </row>
    <row r="8" spans="1:6" ht="12.75">
      <c r="A8" s="2">
        <v>0.25</v>
      </c>
      <c r="B8" s="2">
        <v>0.4</v>
      </c>
      <c r="C8" s="2">
        <f>B8*B$2</f>
        <v>320</v>
      </c>
      <c r="D8" s="21">
        <f>D7-C8</f>
        <v>621.1764705882354</v>
      </c>
      <c r="E8" s="2">
        <f>D8/D$7</f>
        <v>0.66</v>
      </c>
      <c r="F8" s="22">
        <f>B$4/E8</f>
        <v>1.8181818181818181</v>
      </c>
    </row>
    <row r="9" spans="1:6" ht="12.75">
      <c r="A9" s="2">
        <v>0.5</v>
      </c>
      <c r="B9" s="2">
        <v>0.3</v>
      </c>
      <c r="C9" s="2">
        <f>B9*B$2</f>
        <v>240</v>
      </c>
      <c r="D9" s="21">
        <f>D8-C9</f>
        <v>381.17647058823536</v>
      </c>
      <c r="E9" s="2">
        <f>D9/D$7</f>
        <v>0.405</v>
      </c>
      <c r="F9" s="22">
        <f>B$4/E9</f>
        <v>2.962962962962963</v>
      </c>
    </row>
    <row r="10" spans="1:6" ht="12.75">
      <c r="A10" s="2">
        <v>0.75</v>
      </c>
      <c r="B10" s="2">
        <v>0.2</v>
      </c>
      <c r="C10" s="2">
        <f>B10*B$2</f>
        <v>160</v>
      </c>
      <c r="D10" s="21">
        <f>D9-C10</f>
        <v>221.17647058823536</v>
      </c>
      <c r="E10" s="2">
        <f>D10/D$7</f>
        <v>0.23500000000000004</v>
      </c>
      <c r="F10" s="22">
        <f>B$4/E10</f>
        <v>5.106382978723403</v>
      </c>
    </row>
    <row r="11" spans="1:6" ht="12.75">
      <c r="A11" s="2">
        <v>1</v>
      </c>
      <c r="B11" s="2">
        <v>0.1</v>
      </c>
      <c r="C11" s="2">
        <f>B11*B$2</f>
        <v>80</v>
      </c>
      <c r="D11" s="21">
        <f>D10-C11</f>
        <v>141.17647058823536</v>
      </c>
      <c r="E11" s="2">
        <f>D11/D$7</f>
        <v>0.15000000000000005</v>
      </c>
      <c r="F11" s="22">
        <f>B$4/E11</f>
        <v>7.999999999999997</v>
      </c>
    </row>
    <row r="13" spans="5:8" ht="12.75">
      <c r="E13" t="s">
        <v>86</v>
      </c>
      <c r="G13" s="20">
        <f>AVERAGE(F7:F11)</f>
        <v>3.8175055519736363</v>
      </c>
      <c r="H13" t="s">
        <v>80</v>
      </c>
    </row>
    <row r="14" spans="5:8" ht="12.75">
      <c r="E14" t="s">
        <v>87</v>
      </c>
      <c r="G14" s="20">
        <f>G13/2</f>
        <v>1.9087527759868181</v>
      </c>
      <c r="H14" t="s">
        <v>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18" zoomScaleNormal="118" workbookViewId="0" topLeftCell="A19">
      <selection activeCell="J27" sqref="J27"/>
    </sheetView>
  </sheetViews>
  <sheetFormatPr defaultColWidth="9.140625" defaultRowHeight="12.75"/>
  <cols>
    <col min="2" max="2" width="9.140625" style="0" customWidth="1"/>
    <col min="3" max="3" width="12.8515625" style="0" customWidth="1"/>
  </cols>
  <sheetData>
    <row r="1" ht="12.75">
      <c r="A1" t="s">
        <v>33</v>
      </c>
    </row>
    <row r="3" spans="1:4" ht="12.75">
      <c r="A3" t="s">
        <v>37</v>
      </c>
      <c r="C3" s="16">
        <v>50</v>
      </c>
      <c r="D3" t="s">
        <v>34</v>
      </c>
    </row>
    <row r="4" spans="1:4" ht="12.75">
      <c r="A4" t="s">
        <v>38</v>
      </c>
      <c r="C4" s="16">
        <v>80</v>
      </c>
      <c r="D4" t="s">
        <v>34</v>
      </c>
    </row>
    <row r="5" spans="1:4" ht="12.75">
      <c r="A5" t="s">
        <v>35</v>
      </c>
      <c r="C5">
        <f>C3*C4/1000</f>
        <v>4</v>
      </c>
      <c r="D5" t="s">
        <v>36</v>
      </c>
    </row>
    <row r="7" spans="1:8" ht="12.75">
      <c r="A7" t="s">
        <v>39</v>
      </c>
      <c r="D7" s="16">
        <v>1</v>
      </c>
      <c r="E7" t="s">
        <v>41</v>
      </c>
      <c r="G7">
        <f>C3/D7</f>
        <v>50</v>
      </c>
      <c r="H7" t="s">
        <v>34</v>
      </c>
    </row>
    <row r="8" spans="1:8" ht="12.75">
      <c r="A8" t="s">
        <v>40</v>
      </c>
      <c r="D8" s="16">
        <v>1</v>
      </c>
      <c r="E8" t="s">
        <v>41</v>
      </c>
      <c r="G8">
        <f>C4/D8</f>
        <v>80</v>
      </c>
      <c r="H8" t="s">
        <v>34</v>
      </c>
    </row>
    <row r="10" spans="1:4" ht="12.75">
      <c r="A10" t="s">
        <v>42</v>
      </c>
      <c r="D10">
        <v>1</v>
      </c>
    </row>
    <row r="11" spans="1:5" ht="12.75">
      <c r="A11" t="s">
        <v>43</v>
      </c>
      <c r="D11">
        <f>G7*G8/1000</f>
        <v>4</v>
      </c>
      <c r="E11" t="s">
        <v>36</v>
      </c>
    </row>
    <row r="13" spans="1:4" ht="12.75">
      <c r="A13" t="s">
        <v>44</v>
      </c>
      <c r="C13" s="16">
        <v>25</v>
      </c>
      <c r="D13" t="s">
        <v>34</v>
      </c>
    </row>
    <row r="14" spans="1:6" ht="12.75">
      <c r="A14" t="s">
        <v>45</v>
      </c>
      <c r="E14">
        <f>0.11*C13</f>
        <v>2.75</v>
      </c>
      <c r="F14" t="s">
        <v>34</v>
      </c>
    </row>
    <row r="15" spans="1:6" ht="12.75">
      <c r="A15" t="s">
        <v>46</v>
      </c>
      <c r="E15">
        <f>0.09*C13</f>
        <v>2.25</v>
      </c>
      <c r="F15" t="s">
        <v>34</v>
      </c>
    </row>
    <row r="17" ht="12.75">
      <c r="A17" s="19" t="s">
        <v>61</v>
      </c>
    </row>
    <row r="18" spans="1:4" ht="12.75">
      <c r="A18" t="s">
        <v>13</v>
      </c>
      <c r="C18" s="16">
        <v>100</v>
      </c>
      <c r="D18" t="s">
        <v>15</v>
      </c>
    </row>
    <row r="19" spans="1:5" ht="12.75">
      <c r="A19" t="s">
        <v>6</v>
      </c>
      <c r="D19" s="16">
        <v>5</v>
      </c>
      <c r="E19" t="s">
        <v>1</v>
      </c>
    </row>
    <row r="20" spans="1:5" ht="12.75">
      <c r="A20" t="s">
        <v>47</v>
      </c>
      <c r="D20" s="16">
        <v>25</v>
      </c>
      <c r="E20" t="s">
        <v>0</v>
      </c>
    </row>
    <row r="21" spans="1:4" ht="12.75">
      <c r="A21" t="s">
        <v>48</v>
      </c>
      <c r="D21" s="16">
        <v>0</v>
      </c>
    </row>
    <row r="22" spans="1:5" ht="12.75">
      <c r="A22" t="s">
        <v>50</v>
      </c>
      <c r="D22">
        <v>50</v>
      </c>
      <c r="E22" t="s">
        <v>34</v>
      </c>
    </row>
    <row r="23" spans="1:5" ht="12.75">
      <c r="A23" t="s">
        <v>49</v>
      </c>
      <c r="E23" s="17">
        <f>D22/D19</f>
        <v>10</v>
      </c>
    </row>
    <row r="24" spans="1:6" ht="12.75">
      <c r="A24" t="s">
        <v>51</v>
      </c>
      <c r="E24">
        <f>E23*C18</f>
        <v>1000</v>
      </c>
      <c r="F24" t="s">
        <v>52</v>
      </c>
    </row>
    <row r="25" spans="1:6" ht="12.75">
      <c r="A25" t="s">
        <v>53</v>
      </c>
      <c r="E25" s="1">
        <f>E24/(3600000*PI()*0.25*(D20/1000)^2)</f>
        <v>0.5658842421045167</v>
      </c>
      <c r="F25" t="s">
        <v>54</v>
      </c>
    </row>
    <row r="26" spans="1:5" ht="12.75">
      <c r="A26" t="s">
        <v>55</v>
      </c>
      <c r="E26">
        <f>1/3+1/(2*E23)+1/(6*E23^2)</f>
        <v>0.38499999999999995</v>
      </c>
    </row>
    <row r="27" spans="1:5" ht="12.75">
      <c r="A27" t="s">
        <v>57</v>
      </c>
      <c r="E27" s="1">
        <f>E26*0.015*D22/(D20/1000)*E25^2/(2*9.81)</f>
        <v>0.18851164457637343</v>
      </c>
    </row>
    <row r="28" spans="1:5" ht="12.75">
      <c r="A28" t="s">
        <v>56</v>
      </c>
      <c r="E28">
        <f>D22*D21</f>
        <v>0</v>
      </c>
    </row>
    <row r="29" spans="1:5" ht="12.75">
      <c r="A29" t="s">
        <v>58</v>
      </c>
      <c r="E29" s="1">
        <f>E27+E28</f>
        <v>0.18851164457637343</v>
      </c>
    </row>
    <row r="30" spans="1:4" ht="12.75">
      <c r="A30" t="s">
        <v>59</v>
      </c>
      <c r="C30" s="18" t="str">
        <f>IF(E29&lt;E14,"ACCEPTED","NOT ACCEPTED")</f>
        <v>ACCEPTED</v>
      </c>
      <c r="D30" s="18"/>
    </row>
    <row r="32" ht="12.75">
      <c r="A32" s="19" t="s">
        <v>60</v>
      </c>
    </row>
    <row r="33" spans="1:4" ht="12.75">
      <c r="A33" t="s">
        <v>62</v>
      </c>
      <c r="C33">
        <v>80</v>
      </c>
      <c r="D33" t="s">
        <v>34</v>
      </c>
    </row>
    <row r="34" spans="1:4" ht="12.75">
      <c r="A34" t="s">
        <v>63</v>
      </c>
      <c r="C34" s="16">
        <v>75</v>
      </c>
      <c r="D34" t="s">
        <v>0</v>
      </c>
    </row>
    <row r="35" spans="1:5" ht="12.75">
      <c r="A35" t="s">
        <v>5</v>
      </c>
      <c r="D35" s="16">
        <v>5</v>
      </c>
      <c r="E35" t="s">
        <v>1</v>
      </c>
    </row>
    <row r="36" spans="1:4" ht="12.75">
      <c r="A36" t="s">
        <v>70</v>
      </c>
      <c r="D36" s="16">
        <v>0</v>
      </c>
    </row>
    <row r="37" spans="1:5" ht="13.5" customHeight="1">
      <c r="A37" t="s">
        <v>64</v>
      </c>
      <c r="E37" s="17">
        <v>16</v>
      </c>
    </row>
    <row r="38" spans="1:6" ht="12.75">
      <c r="A38" t="s">
        <v>65</v>
      </c>
      <c r="E38">
        <f>E37*E24/1000</f>
        <v>16</v>
      </c>
      <c r="F38" t="s">
        <v>66</v>
      </c>
    </row>
    <row r="39" spans="1:6" ht="12.75">
      <c r="A39" t="s">
        <v>67</v>
      </c>
      <c r="E39" s="1">
        <f>E38/(3600*PI()*0.25*(C34/1000)^2)</f>
        <v>1.00601643040803</v>
      </c>
      <c r="F39" t="s">
        <v>54</v>
      </c>
    </row>
    <row r="40" spans="1:5" ht="12.75">
      <c r="A40" t="s">
        <v>55</v>
      </c>
      <c r="E40">
        <f>1/3+1/(2*E37)+1/(6*E37^2)</f>
        <v>0.365234375</v>
      </c>
    </row>
    <row r="41" spans="1:5" ht="12.75">
      <c r="A41" t="s">
        <v>68</v>
      </c>
      <c r="E41" s="1">
        <f>E40*0.015*C33/(C34/1000)*E39^2/(2*9.81)</f>
        <v>0.3014413129028431</v>
      </c>
    </row>
    <row r="42" spans="1:5" ht="12.75">
      <c r="A42" t="s">
        <v>69</v>
      </c>
      <c r="E42">
        <f>C33*D36</f>
        <v>0</v>
      </c>
    </row>
    <row r="43" spans="1:5" ht="12.75">
      <c r="A43" t="s">
        <v>58</v>
      </c>
      <c r="E43" s="1">
        <f>E41+E42</f>
        <v>0.3014413129028431</v>
      </c>
    </row>
    <row r="44" spans="1:4" ht="12.75">
      <c r="A44" t="s">
        <v>59</v>
      </c>
      <c r="C44" s="18" t="str">
        <f>IF(E43&lt;E15,"ACCEPTED","NOT ACCEPTED")</f>
        <v>ACCEPTED</v>
      </c>
      <c r="D44" s="18"/>
    </row>
    <row r="46" ht="12.75">
      <c r="A46" s="19" t="s">
        <v>71</v>
      </c>
    </row>
    <row r="48" spans="1:7" ht="12.75">
      <c r="A48" t="s">
        <v>72</v>
      </c>
      <c r="G48" s="16">
        <v>1</v>
      </c>
    </row>
    <row r="49" spans="1:8" ht="12.75">
      <c r="A49" t="s">
        <v>73</v>
      </c>
      <c r="G49">
        <f>G48*E38</f>
        <v>16</v>
      </c>
      <c r="H49" t="s">
        <v>74</v>
      </c>
    </row>
    <row r="50" spans="1:8" ht="12.75" customHeight="1">
      <c r="A50" s="23" t="s">
        <v>75</v>
      </c>
      <c r="B50" s="23"/>
      <c r="G50" s="16">
        <v>1.2</v>
      </c>
      <c r="H50" t="s">
        <v>54</v>
      </c>
    </row>
    <row r="51" spans="1:8" ht="12.75">
      <c r="A51" t="s">
        <v>76</v>
      </c>
      <c r="G51" s="17">
        <f>1000*SQRT(G49/(3600*PI()*0.25*G50))</f>
        <v>68.67096924856705</v>
      </c>
      <c r="H51" t="s">
        <v>0</v>
      </c>
    </row>
  </sheetData>
  <sheetProtection/>
  <mergeCells count="1">
    <mergeCell ref="A50:B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0"/>
  <sheetViews>
    <sheetView zoomScalePageLayoutView="0" workbookViewId="0" topLeftCell="A1">
      <selection activeCell="I6" sqref="I6"/>
    </sheetView>
  </sheetViews>
  <sheetFormatPr defaultColWidth="9.140625" defaultRowHeight="12.75"/>
  <cols>
    <col min="6" max="6" width="11.57421875" style="0" customWidth="1"/>
    <col min="8" max="8" width="10.28125" style="0" customWidth="1"/>
    <col min="9" max="10" width="12.421875" style="0" bestFit="1" customWidth="1"/>
  </cols>
  <sheetData>
    <row r="2" spans="1:5" ht="12.75">
      <c r="A2" s="5" t="s">
        <v>10</v>
      </c>
      <c r="B2" s="5"/>
      <c r="C2" s="5">
        <v>6</v>
      </c>
      <c r="D2" s="5" t="s">
        <v>1</v>
      </c>
      <c r="E2" s="5"/>
    </row>
    <row r="3" spans="1:8" ht="26.25" customHeight="1">
      <c r="A3" s="5" t="s">
        <v>11</v>
      </c>
      <c r="B3" s="5"/>
      <c r="C3" s="5">
        <v>0.5</v>
      </c>
      <c r="D3" s="5"/>
      <c r="E3" s="5"/>
      <c r="F3" s="13"/>
      <c r="G3" s="13" t="str">
        <f>E12</f>
        <v>Pressure </v>
      </c>
      <c r="H3" s="13" t="str">
        <f>F12</f>
        <v>Emitter discharge</v>
      </c>
    </row>
    <row r="4" spans="1:8" ht="12.75">
      <c r="A4" s="5" t="s">
        <v>12</v>
      </c>
      <c r="B4" s="5"/>
      <c r="C4" s="6">
        <v>2.0655911179772906</v>
      </c>
      <c r="D4" s="5"/>
      <c r="E4" s="5"/>
      <c r="F4" s="13" t="str">
        <f aca="true" t="shared" si="0" ref="F4:G9">D115</f>
        <v>Average</v>
      </c>
      <c r="G4" s="14">
        <f t="shared" si="0"/>
        <v>6.0977234234221775</v>
      </c>
      <c r="H4" s="14">
        <f aca="true" t="shared" si="1" ref="H4:H9">F115</f>
        <v>5.1004723252823485</v>
      </c>
    </row>
    <row r="5" spans="1:8" ht="12.75">
      <c r="A5" s="5" t="s">
        <v>14</v>
      </c>
      <c r="B5" s="5"/>
      <c r="C5" s="6">
        <f>C4*C2^C3</f>
        <v>5.059644256269411</v>
      </c>
      <c r="D5" s="5" t="s">
        <v>15</v>
      </c>
      <c r="E5" s="5"/>
      <c r="F5" s="13" t="str">
        <f t="shared" si="0"/>
        <v>STD</v>
      </c>
      <c r="G5" s="14">
        <f t="shared" si="0"/>
        <v>0.11156713707777634</v>
      </c>
      <c r="H5" s="14">
        <f t="shared" si="1"/>
        <v>0.04644245159299795</v>
      </c>
    </row>
    <row r="6" spans="1:8" ht="12.75">
      <c r="A6" s="5" t="s">
        <v>16</v>
      </c>
      <c r="B6" s="5"/>
      <c r="C6" s="5"/>
      <c r="D6" s="5">
        <v>0.5</v>
      </c>
      <c r="E6" s="5" t="s">
        <v>1</v>
      </c>
      <c r="F6" s="13" t="str">
        <f t="shared" si="0"/>
        <v>CV</v>
      </c>
      <c r="G6" s="15">
        <f t="shared" si="0"/>
        <v>0.018296523035012037</v>
      </c>
      <c r="H6" s="15">
        <f t="shared" si="1"/>
        <v>0.009105519769765053</v>
      </c>
    </row>
    <row r="7" spans="1:8" ht="12.75">
      <c r="A7" s="5" t="s">
        <v>17</v>
      </c>
      <c r="B7" s="5"/>
      <c r="C7" s="5"/>
      <c r="D7" s="5">
        <v>100</v>
      </c>
      <c r="E7" s="5"/>
      <c r="F7" s="13" t="str">
        <f t="shared" si="0"/>
        <v>Max</v>
      </c>
      <c r="G7" s="14">
        <f t="shared" si="0"/>
        <v>6.386373166543771</v>
      </c>
      <c r="H7" s="14">
        <f t="shared" si="1"/>
        <v>5.220012022073014</v>
      </c>
    </row>
    <row r="8" spans="1:8" ht="12.75">
      <c r="A8" s="5" t="s">
        <v>18</v>
      </c>
      <c r="B8" s="5"/>
      <c r="C8" s="5"/>
      <c r="D8" s="5">
        <f>D7*D6</f>
        <v>50</v>
      </c>
      <c r="E8" s="5" t="s">
        <v>1</v>
      </c>
      <c r="F8" s="13" t="str">
        <f t="shared" si="0"/>
        <v>Min</v>
      </c>
      <c r="G8" s="14">
        <f t="shared" si="0"/>
        <v>6</v>
      </c>
      <c r="H8" s="14">
        <f t="shared" si="1"/>
        <v>5.059644256269411</v>
      </c>
    </row>
    <row r="9" spans="1:8" ht="12.75">
      <c r="A9" s="5" t="s">
        <v>19</v>
      </c>
      <c r="B9" s="5"/>
      <c r="C9" s="5"/>
      <c r="D9" s="12">
        <v>0</v>
      </c>
      <c r="E9" s="5"/>
      <c r="F9" s="13" t="str">
        <f t="shared" si="0"/>
        <v>Variation</v>
      </c>
      <c r="G9" s="15">
        <f t="shared" si="0"/>
        <v>0.0623868119180172</v>
      </c>
      <c r="H9" s="15">
        <f t="shared" si="1"/>
        <v>0.03120099767177479</v>
      </c>
    </row>
    <row r="10" spans="1:6" ht="12.75">
      <c r="A10" s="5" t="s">
        <v>20</v>
      </c>
      <c r="B10" s="5"/>
      <c r="C10" s="5"/>
      <c r="D10" s="5">
        <v>16</v>
      </c>
      <c r="E10" s="5" t="s">
        <v>0</v>
      </c>
      <c r="F10" t="s">
        <v>88</v>
      </c>
    </row>
    <row r="12" spans="1:10" ht="25.5">
      <c r="A12" s="4" t="s">
        <v>21</v>
      </c>
      <c r="B12" s="4" t="s">
        <v>22</v>
      </c>
      <c r="C12" s="4" t="s">
        <v>24</v>
      </c>
      <c r="D12" s="4" t="s">
        <v>25</v>
      </c>
      <c r="E12" s="4" t="s">
        <v>29</v>
      </c>
      <c r="F12" s="4" t="s">
        <v>13</v>
      </c>
      <c r="G12" s="4" t="s">
        <v>27</v>
      </c>
      <c r="H12" s="4" t="s">
        <v>2</v>
      </c>
      <c r="I12" s="4" t="s">
        <v>23</v>
      </c>
      <c r="J12" s="4" t="s">
        <v>28</v>
      </c>
    </row>
    <row r="13" spans="1:10" ht="12.75">
      <c r="A13" s="4"/>
      <c r="B13" s="4" t="s">
        <v>3</v>
      </c>
      <c r="C13" s="4" t="s">
        <v>3</v>
      </c>
      <c r="D13" s="4" t="s">
        <v>3</v>
      </c>
      <c r="E13" s="4" t="s">
        <v>3</v>
      </c>
      <c r="F13" s="4" t="s">
        <v>26</v>
      </c>
      <c r="G13" s="4" t="s">
        <v>26</v>
      </c>
      <c r="H13" s="4" t="s">
        <v>4</v>
      </c>
      <c r="I13" s="4" t="s">
        <v>3</v>
      </c>
      <c r="J13" s="4" t="s">
        <v>3</v>
      </c>
    </row>
    <row r="14" spans="1:10" ht="12.75">
      <c r="A14" s="4">
        <v>0</v>
      </c>
      <c r="B14" s="4">
        <v>0</v>
      </c>
      <c r="C14" s="2">
        <f>B14*D$9</f>
        <v>0</v>
      </c>
      <c r="D14" s="3">
        <f aca="true" t="shared" si="2" ref="D14:D77">D15+I14</f>
        <v>6.398236271526889</v>
      </c>
      <c r="E14" s="3">
        <f>D14-C14</f>
        <v>6.398236271526889</v>
      </c>
      <c r="F14" s="10">
        <v>0</v>
      </c>
      <c r="G14" s="3">
        <f aca="true" t="shared" si="3" ref="G14:G78">G15+F14</f>
        <v>510.0472325282349</v>
      </c>
      <c r="H14" s="3">
        <f>G14/(3600000*PI()*(D$10/1000)^2/4)</f>
        <v>0.7046574502361974</v>
      </c>
      <c r="I14" s="11">
        <f aca="true" t="shared" si="4" ref="I14:I77">0.015*(B15-B14)*H15^2/(2*9.81*D$10/1000)</f>
        <v>0.011863104983117807</v>
      </c>
      <c r="J14" s="11">
        <f aca="true" t="shared" si="5" ref="J14:J77">I14+J15</f>
        <v>0.39823627152688607</v>
      </c>
    </row>
    <row r="15" spans="1:10" ht="12.75">
      <c r="A15" s="2">
        <v>1</v>
      </c>
      <c r="B15" s="2">
        <f>A15*D$6</f>
        <v>0.5</v>
      </c>
      <c r="C15" s="2">
        <f>B15*D$9</f>
        <v>0</v>
      </c>
      <c r="D15" s="3">
        <f t="shared" si="2"/>
        <v>6.386373166543771</v>
      </c>
      <c r="E15" s="3">
        <f aca="true" t="shared" si="6" ref="E15:E78">D15-C15</f>
        <v>6.386373166543771</v>
      </c>
      <c r="F15" s="3">
        <f>C$4*(D15-C15)^C$3</f>
        <v>5.220012022073014</v>
      </c>
      <c r="G15" s="3">
        <f t="shared" si="3"/>
        <v>510.0472325282349</v>
      </c>
      <c r="H15" s="3">
        <f>G15/(3600000*PI()*(D$10/1000)^2/4)</f>
        <v>0.7046574502361974</v>
      </c>
      <c r="I15" s="11">
        <f t="shared" si="4"/>
        <v>0.01162152474423979</v>
      </c>
      <c r="J15" s="11">
        <f t="shared" si="5"/>
        <v>0.38637316654376824</v>
      </c>
    </row>
    <row r="16" spans="1:10" ht="12.75">
      <c r="A16" s="2">
        <f>A15+1</f>
        <v>2</v>
      </c>
      <c r="B16" s="2">
        <f aca="true" t="shared" si="7" ref="B16:B79">A16*D$6</f>
        <v>1</v>
      </c>
      <c r="C16" s="2">
        <f aca="true" t="shared" si="8" ref="C16:C79">B16*D$9</f>
        <v>0</v>
      </c>
      <c r="D16" s="3">
        <f t="shared" si="2"/>
        <v>6.374751641799531</v>
      </c>
      <c r="E16" s="3">
        <f t="shared" si="6"/>
        <v>6.374751641799531</v>
      </c>
      <c r="F16" s="3">
        <f aca="true" t="shared" si="9" ref="F16:F79">C$4*(D16-C16)^C$3</f>
        <v>5.215260332748952</v>
      </c>
      <c r="G16" s="3">
        <f t="shared" si="3"/>
        <v>504.82722050616184</v>
      </c>
      <c r="H16" s="3">
        <f aca="true" t="shared" si="10" ref="H16:H79">G16/(3600000*PI()*(D$10/1000)^2/4)</f>
        <v>0.6974457252682109</v>
      </c>
      <c r="I16" s="11">
        <f t="shared" si="4"/>
        <v>0.011382646157985793</v>
      </c>
      <c r="J16" s="11">
        <f t="shared" si="5"/>
        <v>0.37475164179952847</v>
      </c>
    </row>
    <row r="17" spans="1:10" ht="12.75">
      <c r="A17" s="2">
        <f aca="true" t="shared" si="11" ref="A17:A80">A16+1</f>
        <v>3</v>
      </c>
      <c r="B17" s="2">
        <f t="shared" si="7"/>
        <v>1.5</v>
      </c>
      <c r="C17" s="2">
        <f t="shared" si="8"/>
        <v>0</v>
      </c>
      <c r="D17" s="3">
        <f t="shared" si="2"/>
        <v>6.363368995641545</v>
      </c>
      <c r="E17" s="3">
        <f t="shared" si="6"/>
        <v>6.363368995641545</v>
      </c>
      <c r="F17" s="3">
        <f t="shared" si="9"/>
        <v>5.2106021131347156</v>
      </c>
      <c r="G17" s="3">
        <f t="shared" si="3"/>
        <v>499.6119601734129</v>
      </c>
      <c r="H17" s="3">
        <f t="shared" si="10"/>
        <v>0.6902405650124117</v>
      </c>
      <c r="I17" s="11">
        <f t="shared" si="4"/>
        <v>0.011146458229376559</v>
      </c>
      <c r="J17" s="11">
        <f t="shared" si="5"/>
        <v>0.3633689956415427</v>
      </c>
    </row>
    <row r="18" spans="1:10" ht="12.75">
      <c r="A18" s="2">
        <f t="shared" si="11"/>
        <v>4</v>
      </c>
      <c r="B18" s="2">
        <f t="shared" si="7"/>
        <v>2</v>
      </c>
      <c r="C18" s="2">
        <f t="shared" si="8"/>
        <v>0</v>
      </c>
      <c r="D18" s="3">
        <f t="shared" si="2"/>
        <v>6.352222537412168</v>
      </c>
      <c r="E18" s="3">
        <f t="shared" si="6"/>
        <v>6.352222537412168</v>
      </c>
      <c r="F18" s="3">
        <f t="shared" si="9"/>
        <v>5.206036511553227</v>
      </c>
      <c r="G18" s="3">
        <f t="shared" si="3"/>
        <v>494.4013580602782</v>
      </c>
      <c r="H18" s="3">
        <f t="shared" si="10"/>
        <v>0.6830418403354112</v>
      </c>
      <c r="I18" s="11">
        <f t="shared" si="4"/>
        <v>0.010912950185123466</v>
      </c>
      <c r="J18" s="11">
        <f t="shared" si="5"/>
        <v>0.35222253741216614</v>
      </c>
    </row>
    <row r="19" spans="1:10" ht="12.75">
      <c r="A19" s="2">
        <f t="shared" si="11"/>
        <v>5</v>
      </c>
      <c r="B19" s="2">
        <f t="shared" si="7"/>
        <v>2.5</v>
      </c>
      <c r="C19" s="2">
        <f t="shared" si="8"/>
        <v>0</v>
      </c>
      <c r="D19" s="3">
        <f t="shared" si="2"/>
        <v>6.341309587227045</v>
      </c>
      <c r="E19" s="3">
        <f t="shared" si="6"/>
        <v>6.341309587227045</v>
      </c>
      <c r="F19" s="3">
        <f t="shared" si="9"/>
        <v>5.2015626727778095</v>
      </c>
      <c r="G19" s="3">
        <f t="shared" si="3"/>
        <v>489.19532154872496</v>
      </c>
      <c r="H19" s="3">
        <f t="shared" si="10"/>
        <v>0.6758494232804582</v>
      </c>
      <c r="I19" s="11">
        <f t="shared" si="4"/>
        <v>0.010682111471371917</v>
      </c>
      <c r="J19" s="11">
        <f t="shared" si="5"/>
        <v>0.3413095872270427</v>
      </c>
    </row>
    <row r="20" spans="1:10" ht="12.75">
      <c r="A20" s="2">
        <f t="shared" si="11"/>
        <v>6</v>
      </c>
      <c r="B20" s="2">
        <f t="shared" si="7"/>
        <v>3</v>
      </c>
      <c r="C20" s="2">
        <f t="shared" si="8"/>
        <v>0</v>
      </c>
      <c r="D20" s="3">
        <f t="shared" si="2"/>
        <v>6.330627475755673</v>
      </c>
      <c r="E20" s="3">
        <f t="shared" si="6"/>
        <v>6.330627475755673</v>
      </c>
      <c r="F20" s="3">
        <f t="shared" si="9"/>
        <v>5.197179738078231</v>
      </c>
      <c r="G20" s="3">
        <f t="shared" si="3"/>
        <v>483.99375887594715</v>
      </c>
      <c r="H20" s="3">
        <f t="shared" si="10"/>
        <v>0.6686631870723428</v>
      </c>
      <c r="I20" s="11">
        <f t="shared" si="4"/>
        <v>0.010453931751445706</v>
      </c>
      <c r="J20" s="11">
        <f t="shared" si="5"/>
        <v>0.33062747575567075</v>
      </c>
    </row>
    <row r="21" spans="1:10" ht="12.75">
      <c r="A21" s="2">
        <f t="shared" si="11"/>
        <v>7</v>
      </c>
      <c r="B21" s="2">
        <f t="shared" si="7"/>
        <v>3.5</v>
      </c>
      <c r="C21" s="2">
        <f t="shared" si="8"/>
        <v>0</v>
      </c>
      <c r="D21" s="3">
        <f t="shared" si="2"/>
        <v>6.320173544004227</v>
      </c>
      <c r="E21" s="3">
        <f t="shared" si="6"/>
        <v>6.320173544004227</v>
      </c>
      <c r="F21" s="3">
        <f t="shared" si="9"/>
        <v>5.192886845267419</v>
      </c>
      <c r="G21" s="3">
        <f t="shared" si="3"/>
        <v>478.79657913786895</v>
      </c>
      <c r="H21" s="3">
        <f t="shared" si="10"/>
        <v>0.6614830061222371</v>
      </c>
      <c r="I21" s="11">
        <f t="shared" si="4"/>
        <v>0.010228400903592267</v>
      </c>
      <c r="J21" s="11">
        <f t="shared" si="5"/>
        <v>0.32017354400422504</v>
      </c>
    </row>
    <row r="22" spans="1:10" ht="12.75">
      <c r="A22" s="2">
        <f t="shared" si="11"/>
        <v>8</v>
      </c>
      <c r="B22" s="2">
        <f t="shared" si="7"/>
        <v>4</v>
      </c>
      <c r="C22" s="2">
        <f t="shared" si="8"/>
        <v>0</v>
      </c>
      <c r="D22" s="3">
        <f t="shared" si="2"/>
        <v>6.309945143100634</v>
      </c>
      <c r="E22" s="3">
        <f t="shared" si="6"/>
        <v>6.309945143100634</v>
      </c>
      <c r="F22" s="3">
        <f t="shared" si="9"/>
        <v>5.18868312874883</v>
      </c>
      <c r="G22" s="3">
        <f t="shared" si="3"/>
        <v>473.6036922926015</v>
      </c>
      <c r="H22" s="3">
        <f t="shared" si="10"/>
        <v>0.6543087560324697</v>
      </c>
      <c r="I22" s="11">
        <f t="shared" si="4"/>
        <v>0.010005509018728704</v>
      </c>
      <c r="J22" s="11">
        <f t="shared" si="5"/>
        <v>0.30994514310063276</v>
      </c>
    </row>
    <row r="23" spans="1:10" ht="12.75">
      <c r="A23" s="2">
        <f t="shared" si="11"/>
        <v>9</v>
      </c>
      <c r="B23" s="2">
        <f t="shared" si="7"/>
        <v>4.5</v>
      </c>
      <c r="C23" s="2">
        <f t="shared" si="8"/>
        <v>0</v>
      </c>
      <c r="D23" s="3">
        <f t="shared" si="2"/>
        <v>6.299939634081905</v>
      </c>
      <c r="E23" s="3">
        <f t="shared" si="6"/>
        <v>6.299939634081905</v>
      </c>
      <c r="F23" s="3">
        <f t="shared" si="9"/>
        <v>5.184567719564429</v>
      </c>
      <c r="G23" s="3">
        <f t="shared" si="3"/>
        <v>468.4150091638527</v>
      </c>
      <c r="H23" s="3">
        <f t="shared" si="10"/>
        <v>0.647140313601238</v>
      </c>
      <c r="I23" s="11">
        <f t="shared" si="4"/>
        <v>0.009785246398188471</v>
      </c>
      <c r="J23" s="11">
        <f t="shared" si="5"/>
        <v>0.29993963408190405</v>
      </c>
    </row>
    <row r="24" spans="1:10" ht="12.75">
      <c r="A24" s="2">
        <f t="shared" si="11"/>
        <v>10</v>
      </c>
      <c r="B24" s="2">
        <f t="shared" si="7"/>
        <v>5</v>
      </c>
      <c r="C24" s="2">
        <f t="shared" si="8"/>
        <v>0</v>
      </c>
      <c r="D24" s="3">
        <f t="shared" si="2"/>
        <v>6.2901543876837165</v>
      </c>
      <c r="E24" s="3">
        <f t="shared" si="6"/>
        <v>6.2901543876837165</v>
      </c>
      <c r="F24" s="3">
        <f t="shared" si="9"/>
        <v>5.1805397454432525</v>
      </c>
      <c r="G24" s="3">
        <f t="shared" si="3"/>
        <v>463.23044144428826</v>
      </c>
      <c r="H24" s="3">
        <f t="shared" si="10"/>
        <v>0.6399775568272505</v>
      </c>
      <c r="I24" s="11">
        <f t="shared" si="4"/>
        <v>0.009567603551468705</v>
      </c>
      <c r="J24" s="11">
        <f t="shared" si="5"/>
        <v>0.2901543876837156</v>
      </c>
    </row>
    <row r="25" spans="1:10" ht="12.75">
      <c r="A25" s="2">
        <f t="shared" si="11"/>
        <v>11</v>
      </c>
      <c r="B25" s="2">
        <f t="shared" si="7"/>
        <v>5.5</v>
      </c>
      <c r="C25" s="2">
        <f t="shared" si="8"/>
        <v>0</v>
      </c>
      <c r="D25" s="3">
        <f t="shared" si="2"/>
        <v>6.280586784132248</v>
      </c>
      <c r="E25" s="3">
        <f t="shared" si="6"/>
        <v>6.280586784132248</v>
      </c>
      <c r="F25" s="3">
        <f t="shared" si="9"/>
        <v>5.176598330850511</v>
      </c>
      <c r="G25" s="3">
        <f t="shared" si="3"/>
        <v>458.049901698845</v>
      </c>
      <c r="H25" s="3">
        <f t="shared" si="10"/>
        <v>0.632820364914305</v>
      </c>
      <c r="I25" s="11">
        <f t="shared" si="4"/>
        <v>0.009352571193978046</v>
      </c>
      <c r="J25" s="11">
        <f t="shared" si="5"/>
        <v>0.2805867841322469</v>
      </c>
    </row>
    <row r="26" spans="1:10" ht="12.75">
      <c r="A26" s="2">
        <f t="shared" si="11"/>
        <v>12</v>
      </c>
      <c r="B26" s="2">
        <f t="shared" si="7"/>
        <v>6</v>
      </c>
      <c r="C26" s="2">
        <f t="shared" si="8"/>
        <v>0</v>
      </c>
      <c r="D26" s="3">
        <f t="shared" si="2"/>
        <v>6.271234212938269</v>
      </c>
      <c r="E26" s="3">
        <f t="shared" si="6"/>
        <v>6.271234212938269</v>
      </c>
      <c r="F26" s="3">
        <f t="shared" si="9"/>
        <v>5.172742597037216</v>
      </c>
      <c r="G26" s="3">
        <f t="shared" si="3"/>
        <v>452.8733033679945</v>
      </c>
      <c r="H26" s="3">
        <f t="shared" si="10"/>
        <v>0.6256686182757971</v>
      </c>
      <c r="I26" s="11">
        <f t="shared" si="4"/>
        <v>0.009140140244784913</v>
      </c>
      <c r="J26" s="11">
        <f t="shared" si="5"/>
        <v>0.2712342129382689</v>
      </c>
    </row>
    <row r="27" spans="1:10" ht="12.75">
      <c r="A27" s="2">
        <f t="shared" si="11"/>
        <v>13</v>
      </c>
      <c r="B27" s="2">
        <f t="shared" si="7"/>
        <v>6.5</v>
      </c>
      <c r="C27" s="2">
        <f t="shared" si="8"/>
        <v>0</v>
      </c>
      <c r="D27" s="3">
        <f t="shared" si="2"/>
        <v>6.262094072693484</v>
      </c>
      <c r="E27" s="3">
        <f t="shared" si="6"/>
        <v>6.262094072693484</v>
      </c>
      <c r="F27" s="3">
        <f t="shared" si="9"/>
        <v>5.168971662090269</v>
      </c>
      <c r="G27" s="3">
        <f t="shared" si="3"/>
        <v>447.7005607709573</v>
      </c>
      <c r="H27" s="3">
        <f t="shared" si="10"/>
        <v>0.618522198539161</v>
      </c>
      <c r="I27" s="11">
        <f t="shared" si="4"/>
        <v>0.008930301824366153</v>
      </c>
      <c r="J27" s="11">
        <f t="shared" si="5"/>
        <v>0.26209407269348395</v>
      </c>
    </row>
    <row r="28" spans="1:10" ht="12.75">
      <c r="A28" s="2">
        <f t="shared" si="11"/>
        <v>14</v>
      </c>
      <c r="B28" s="2">
        <f t="shared" si="7"/>
        <v>7</v>
      </c>
      <c r="C28" s="2">
        <f t="shared" si="8"/>
        <v>0</v>
      </c>
      <c r="D28" s="3">
        <f t="shared" si="2"/>
        <v>6.253163770869119</v>
      </c>
      <c r="E28" s="3">
        <f t="shared" si="6"/>
        <v>6.253163770869119</v>
      </c>
      <c r="F28" s="3">
        <f t="shared" si="9"/>
        <v>5.165284640983006</v>
      </c>
      <c r="G28" s="3">
        <f t="shared" si="3"/>
        <v>442.531589108867</v>
      </c>
      <c r="H28" s="3">
        <f t="shared" si="10"/>
        <v>0.6113809885502409</v>
      </c>
      <c r="I28" s="11">
        <f t="shared" si="4"/>
        <v>0.008723047252356005</v>
      </c>
      <c r="J28" s="11">
        <f t="shared" si="5"/>
        <v>0.2531637708691178</v>
      </c>
    </row>
    <row r="29" spans="1:10" ht="12.75">
      <c r="A29" s="2">
        <f t="shared" si="11"/>
        <v>15</v>
      </c>
      <c r="B29" s="2">
        <f t="shared" si="7"/>
        <v>7.5</v>
      </c>
      <c r="C29" s="2">
        <f t="shared" si="8"/>
        <v>0</v>
      </c>
      <c r="D29" s="3">
        <f t="shared" si="2"/>
        <v>6.244440723616763</v>
      </c>
      <c r="E29" s="3">
        <f t="shared" si="6"/>
        <v>6.244440723616763</v>
      </c>
      <c r="F29" s="3">
        <f t="shared" si="9"/>
        <v>5.161680645626148</v>
      </c>
      <c r="G29" s="3">
        <f t="shared" si="3"/>
        <v>437.366304467884</v>
      </c>
      <c r="H29" s="3">
        <f t="shared" si="10"/>
        <v>0.6042448723775925</v>
      </c>
      <c r="I29" s="11">
        <f t="shared" si="4"/>
        <v>0.00851836804529528</v>
      </c>
      <c r="J29" s="11">
        <f t="shared" si="5"/>
        <v>0.24444072361676178</v>
      </c>
    </row>
    <row r="30" spans="1:10" ht="12.75">
      <c r="A30" s="2">
        <f t="shared" si="11"/>
        <v>16</v>
      </c>
      <c r="B30" s="2">
        <f t="shared" si="7"/>
        <v>8</v>
      </c>
      <c r="C30" s="2">
        <f t="shared" si="8"/>
        <v>0</v>
      </c>
      <c r="D30" s="3">
        <f t="shared" si="2"/>
        <v>6.235922355571468</v>
      </c>
      <c r="E30" s="3">
        <f t="shared" si="6"/>
        <v>6.235922355571468</v>
      </c>
      <c r="F30" s="3">
        <f t="shared" si="9"/>
        <v>5.158158784919121</v>
      </c>
      <c r="G30" s="3">
        <f t="shared" si="3"/>
        <v>432.2046238222579</v>
      </c>
      <c r="H30" s="3">
        <f t="shared" si="10"/>
        <v>0.5971137353167144</v>
      </c>
      <c r="I30" s="11">
        <f t="shared" si="4"/>
        <v>0.008316255914380712</v>
      </c>
      <c r="J30" s="11">
        <f t="shared" si="5"/>
        <v>0.23592235557146649</v>
      </c>
    </row>
    <row r="31" spans="1:10" ht="12.75">
      <c r="A31" s="2">
        <f t="shared" si="11"/>
        <v>17</v>
      </c>
      <c r="B31" s="2">
        <f t="shared" si="7"/>
        <v>8.5</v>
      </c>
      <c r="C31" s="2">
        <f t="shared" si="8"/>
        <v>0</v>
      </c>
      <c r="D31" s="3">
        <f t="shared" si="2"/>
        <v>6.227606099657087</v>
      </c>
      <c r="E31" s="3">
        <f t="shared" si="6"/>
        <v>6.227606099657087</v>
      </c>
      <c r="F31" s="3">
        <f t="shared" si="9"/>
        <v>5.154718164801732</v>
      </c>
      <c r="G31" s="3">
        <f t="shared" si="3"/>
        <v>427.04646503733875</v>
      </c>
      <c r="H31" s="3">
        <f t="shared" si="10"/>
        <v>0.5899874638942078</v>
      </c>
      <c r="I31" s="11">
        <f t="shared" si="4"/>
        <v>0.00811670276321447</v>
      </c>
      <c r="J31" s="11">
        <f t="shared" si="5"/>
        <v>0.22760609965708578</v>
      </c>
    </row>
    <row r="32" spans="1:10" ht="12.75">
      <c r="A32" s="2">
        <f t="shared" si="11"/>
        <v>18</v>
      </c>
      <c r="B32" s="2">
        <f t="shared" si="7"/>
        <v>9</v>
      </c>
      <c r="C32" s="2">
        <f t="shared" si="8"/>
        <v>0</v>
      </c>
      <c r="D32" s="3">
        <f t="shared" si="2"/>
        <v>6.219489396893873</v>
      </c>
      <c r="E32" s="3">
        <f t="shared" si="6"/>
        <v>6.219489396893873</v>
      </c>
      <c r="F32" s="3">
        <f t="shared" si="9"/>
        <v>5.15135788830614</v>
      </c>
      <c r="G32" s="3">
        <f t="shared" si="3"/>
        <v>421.891746872537</v>
      </c>
      <c r="H32" s="3">
        <f t="shared" si="10"/>
        <v>0.5828659458718659</v>
      </c>
      <c r="I32" s="11">
        <f t="shared" si="4"/>
        <v>0.007919700685553687</v>
      </c>
      <c r="J32" s="11">
        <f t="shared" si="5"/>
        <v>0.2194893968938713</v>
      </c>
    </row>
    <row r="33" spans="1:10" ht="12.75">
      <c r="A33" s="2">
        <f t="shared" si="11"/>
        <v>19</v>
      </c>
      <c r="B33" s="2">
        <f t="shared" si="7"/>
        <v>9.5</v>
      </c>
      <c r="C33" s="2">
        <f t="shared" si="8"/>
        <v>0</v>
      </c>
      <c r="D33" s="3">
        <f t="shared" si="2"/>
        <v>6.211569696208319</v>
      </c>
      <c r="E33" s="3">
        <f t="shared" si="6"/>
        <v>6.211569696208319</v>
      </c>
      <c r="F33" s="3">
        <f t="shared" si="9"/>
        <v>5.1480770556091</v>
      </c>
      <c r="G33" s="3">
        <f t="shared" si="3"/>
        <v>416.74038898423083</v>
      </c>
      <c r="H33" s="3">
        <f t="shared" si="10"/>
        <v>0.575749070250691</v>
      </c>
      <c r="I33" s="11">
        <f t="shared" si="4"/>
        <v>0.00772524196306</v>
      </c>
      <c r="J33" s="11">
        <f t="shared" si="5"/>
        <v>0.21156969620831761</v>
      </c>
    </row>
    <row r="34" spans="1:10" ht="12.75">
      <c r="A34" s="2">
        <f t="shared" si="11"/>
        <v>20</v>
      </c>
      <c r="B34" s="2">
        <f t="shared" si="7"/>
        <v>10</v>
      </c>
      <c r="C34" s="2">
        <f t="shared" si="8"/>
        <v>0</v>
      </c>
      <c r="D34" s="3">
        <f t="shared" si="2"/>
        <v>6.203844454245259</v>
      </c>
      <c r="E34" s="3">
        <f t="shared" si="6"/>
        <v>6.203844454245259</v>
      </c>
      <c r="F34" s="3">
        <f t="shared" si="9"/>
        <v>5.144874764084461</v>
      </c>
      <c r="G34" s="3">
        <f t="shared" si="3"/>
        <v>411.5923119286217</v>
      </c>
      <c r="H34" s="3">
        <f t="shared" si="10"/>
        <v>0.5686367272748388</v>
      </c>
      <c r="I34" s="11">
        <f t="shared" si="4"/>
        <v>0.007533319063049099</v>
      </c>
      <c r="J34" s="11">
        <f t="shared" si="5"/>
        <v>0.20384445424525763</v>
      </c>
    </row>
    <row r="35" spans="1:10" ht="12.75">
      <c r="A35" s="2">
        <f t="shared" si="11"/>
        <v>21</v>
      </c>
      <c r="B35" s="2">
        <f t="shared" si="7"/>
        <v>10.5</v>
      </c>
      <c r="C35" s="2">
        <f t="shared" si="8"/>
        <v>0</v>
      </c>
      <c r="D35" s="3">
        <f t="shared" si="2"/>
        <v>6.19631113518221</v>
      </c>
      <c r="E35" s="3">
        <f t="shared" si="6"/>
        <v>6.19631113518221</v>
      </c>
      <c r="F35" s="3">
        <f t="shared" si="9"/>
        <v>5.141750108355858</v>
      </c>
      <c r="G35" s="3">
        <f t="shared" si="3"/>
        <v>406.44743716453723</v>
      </c>
      <c r="H35" s="3">
        <f t="shared" si="10"/>
        <v>0.5615288084354917</v>
      </c>
      <c r="I35" s="11">
        <f t="shared" si="4"/>
        <v>0.007343924636240118</v>
      </c>
      <c r="J35" s="11">
        <f t="shared" si="5"/>
        <v>0.19631113518220852</v>
      </c>
    </row>
    <row r="36" spans="1:10" ht="12.75">
      <c r="A36" s="2">
        <f t="shared" si="11"/>
        <v>22</v>
      </c>
      <c r="B36" s="2">
        <f t="shared" si="7"/>
        <v>11</v>
      </c>
      <c r="C36" s="2">
        <f t="shared" si="8"/>
        <v>0</v>
      </c>
      <c r="D36" s="3">
        <f t="shared" si="2"/>
        <v>6.18896721054597</v>
      </c>
      <c r="E36" s="3">
        <f t="shared" si="6"/>
        <v>6.18896721054597</v>
      </c>
      <c r="F36" s="3">
        <f t="shared" si="9"/>
        <v>5.138702180349578</v>
      </c>
      <c r="G36" s="3">
        <f t="shared" si="3"/>
        <v>401.3056870561814</v>
      </c>
      <c r="H36" s="3">
        <f t="shared" si="10"/>
        <v>0.5544252064746573</v>
      </c>
      <c r="I36" s="11">
        <f t="shared" si="4"/>
        <v>0.007157051514504958</v>
      </c>
      <c r="J36" s="11">
        <f t="shared" si="5"/>
        <v>0.1889672105459684</v>
      </c>
    </row>
    <row r="37" spans="1:10" ht="12.75">
      <c r="A37" s="2">
        <f t="shared" si="11"/>
        <v>23</v>
      </c>
      <c r="B37" s="2">
        <f t="shared" si="7"/>
        <v>11.5</v>
      </c>
      <c r="C37" s="2">
        <f t="shared" si="8"/>
        <v>0</v>
      </c>
      <c r="D37" s="3">
        <f t="shared" si="2"/>
        <v>6.181810159031465</v>
      </c>
      <c r="E37" s="3">
        <f t="shared" si="6"/>
        <v>6.181810159031465</v>
      </c>
      <c r="F37" s="3">
        <f t="shared" si="9"/>
        <v>5.135730069347585</v>
      </c>
      <c r="G37" s="3">
        <f t="shared" si="3"/>
        <v>396.1669848758318</v>
      </c>
      <c r="H37" s="3">
        <f t="shared" si="10"/>
        <v>0.5473258153888957</v>
      </c>
      <c r="I37" s="11">
        <f t="shared" si="4"/>
        <v>0.006972692708617423</v>
      </c>
      <c r="J37" s="11">
        <f t="shared" si="5"/>
        <v>0.18181015903146344</v>
      </c>
    </row>
    <row r="38" spans="1:10" ht="12.75">
      <c r="A38" s="2">
        <f t="shared" si="11"/>
        <v>24</v>
      </c>
      <c r="B38" s="2">
        <f t="shared" si="7"/>
        <v>12</v>
      </c>
      <c r="C38" s="2">
        <f t="shared" si="8"/>
        <v>0</v>
      </c>
      <c r="D38" s="3">
        <f t="shared" si="2"/>
        <v>6.174837466322847</v>
      </c>
      <c r="E38" s="3">
        <f t="shared" si="6"/>
        <v>6.174837466322847</v>
      </c>
      <c r="F38" s="3">
        <f t="shared" si="9"/>
        <v>5.132832862040628</v>
      </c>
      <c r="G38" s="3">
        <f t="shared" si="3"/>
        <v>391.03125480648424</v>
      </c>
      <c r="H38" s="3">
        <f t="shared" si="10"/>
        <v>0.5402305304329725</v>
      </c>
      <c r="I38" s="11">
        <f t="shared" si="4"/>
        <v>0.006790841406002141</v>
      </c>
      <c r="J38" s="11">
        <f t="shared" si="5"/>
        <v>0.17483746632284602</v>
      </c>
    </row>
    <row r="39" spans="1:10" ht="12.75">
      <c r="A39" s="2">
        <f t="shared" si="11"/>
        <v>25</v>
      </c>
      <c r="B39" s="2">
        <f t="shared" si="7"/>
        <v>12.5</v>
      </c>
      <c r="C39" s="2">
        <f t="shared" si="8"/>
        <v>0</v>
      </c>
      <c r="D39" s="3">
        <f t="shared" si="2"/>
        <v>6.168046624916845</v>
      </c>
      <c r="E39" s="3">
        <f t="shared" si="6"/>
        <v>6.168046624916845</v>
      </c>
      <c r="F39" s="3">
        <f t="shared" si="9"/>
        <v>5.130009642581442</v>
      </c>
      <c r="G39" s="3">
        <f t="shared" si="3"/>
        <v>385.8984219444436</v>
      </c>
      <c r="H39" s="3">
        <f t="shared" si="10"/>
        <v>0.5331392481234388</v>
      </c>
      <c r="I39" s="11">
        <f t="shared" si="4"/>
        <v>0.006611490968483265</v>
      </c>
      <c r="J39" s="11">
        <f t="shared" si="5"/>
        <v>0.16804662491684388</v>
      </c>
    </row>
    <row r="40" spans="1:10" ht="12.75">
      <c r="A40" s="2">
        <f t="shared" si="11"/>
        <v>26</v>
      </c>
      <c r="B40" s="2">
        <f t="shared" si="7"/>
        <v>13</v>
      </c>
      <c r="C40" s="2">
        <f t="shared" si="8"/>
        <v>0</v>
      </c>
      <c r="D40" s="3">
        <f t="shared" si="2"/>
        <v>6.161435133948362</v>
      </c>
      <c r="E40" s="3">
        <f t="shared" si="6"/>
        <v>6.161435133948362</v>
      </c>
      <c r="F40" s="3">
        <f t="shared" si="9"/>
        <v>5.12725949263799</v>
      </c>
      <c r="G40" s="3">
        <f t="shared" si="3"/>
        <v>380.76841230186216</v>
      </c>
      <c r="H40" s="3">
        <f t="shared" si="10"/>
        <v>0.5260518662421374</v>
      </c>
      <c r="I40" s="11">
        <f t="shared" si="4"/>
        <v>0.006434634930032892</v>
      </c>
      <c r="J40" s="11">
        <f t="shared" si="5"/>
        <v>0.16143513394836062</v>
      </c>
    </row>
    <row r="41" spans="1:10" ht="12.75">
      <c r="A41" s="2">
        <f t="shared" si="11"/>
        <v>27</v>
      </c>
      <c r="B41" s="2">
        <f t="shared" si="7"/>
        <v>13.5</v>
      </c>
      <c r="C41" s="2">
        <f t="shared" si="8"/>
        <v>0</v>
      </c>
      <c r="D41" s="3">
        <f t="shared" si="2"/>
        <v>6.155000499018329</v>
      </c>
      <c r="E41" s="3">
        <f t="shared" si="6"/>
        <v>6.155000499018329</v>
      </c>
      <c r="F41" s="3">
        <f t="shared" si="9"/>
        <v>5.124581491446716</v>
      </c>
      <c r="G41" s="3">
        <f t="shared" si="3"/>
        <v>375.64115280922414</v>
      </c>
      <c r="H41" s="3">
        <f t="shared" si="10"/>
        <v>0.5189682838396358</v>
      </c>
      <c r="I41" s="11">
        <f t="shared" si="4"/>
        <v>0.006260266994519189</v>
      </c>
      <c r="J41" s="11">
        <f t="shared" si="5"/>
        <v>0.15500049901832774</v>
      </c>
    </row>
    <row r="42" spans="1:10" ht="12.75">
      <c r="A42" s="2">
        <f t="shared" si="11"/>
        <v>28</v>
      </c>
      <c r="B42" s="2">
        <f t="shared" si="7"/>
        <v>14</v>
      </c>
      <c r="C42" s="2">
        <f t="shared" si="8"/>
        <v>0</v>
      </c>
      <c r="D42" s="3">
        <f t="shared" si="2"/>
        <v>6.14874023202381</v>
      </c>
      <c r="E42" s="3">
        <f t="shared" si="6"/>
        <v>6.14874023202381</v>
      </c>
      <c r="F42" s="3">
        <f t="shared" si="9"/>
        <v>5.121974715865775</v>
      </c>
      <c r="G42" s="3">
        <f t="shared" si="3"/>
        <v>370.51657131777745</v>
      </c>
      <c r="H42" s="3">
        <f t="shared" si="10"/>
        <v>0.5118884012385856</v>
      </c>
      <c r="I42" s="11">
        <f t="shared" si="4"/>
        <v>0.006088381033454187</v>
      </c>
      <c r="J42" s="11">
        <f t="shared" si="5"/>
        <v>0.14874023202380857</v>
      </c>
    </row>
    <row r="43" spans="1:10" ht="12.75">
      <c r="A43" s="2">
        <f t="shared" si="11"/>
        <v>29</v>
      </c>
      <c r="B43" s="2">
        <f t="shared" si="7"/>
        <v>14.5</v>
      </c>
      <c r="C43" s="2">
        <f t="shared" si="8"/>
        <v>0</v>
      </c>
      <c r="D43" s="3">
        <f t="shared" si="2"/>
        <v>6.142651850990356</v>
      </c>
      <c r="E43" s="3">
        <f t="shared" si="6"/>
        <v>6.142651850990356</v>
      </c>
      <c r="F43" s="3">
        <f t="shared" si="9"/>
        <v>5.11943824042823</v>
      </c>
      <c r="G43" s="3">
        <f t="shared" si="3"/>
        <v>365.39459660191164</v>
      </c>
      <c r="H43" s="3">
        <f t="shared" si="10"/>
        <v>0.5048121200370079</v>
      </c>
      <c r="I43" s="11">
        <f t="shared" si="4"/>
        <v>0.0059189710837412425</v>
      </c>
      <c r="J43" s="11">
        <f t="shared" si="5"/>
        <v>0.14265185099035438</v>
      </c>
    </row>
    <row r="44" spans="1:10" ht="12.75">
      <c r="A44" s="2">
        <f t="shared" si="11"/>
        <v>30</v>
      </c>
      <c r="B44" s="2">
        <f t="shared" si="7"/>
        <v>15</v>
      </c>
      <c r="C44" s="2">
        <f t="shared" si="8"/>
        <v>0</v>
      </c>
      <c r="D44" s="3">
        <f t="shared" si="2"/>
        <v>6.136732879906615</v>
      </c>
      <c r="E44" s="3">
        <f t="shared" si="6"/>
        <v>6.136732879906615</v>
      </c>
      <c r="F44" s="3">
        <f t="shared" si="9"/>
        <v>5.116971137395142</v>
      </c>
      <c r="G44" s="3">
        <f t="shared" si="3"/>
        <v>360.2751583614834</v>
      </c>
      <c r="H44" s="3">
        <f t="shared" si="10"/>
        <v>0.49773934311150597</v>
      </c>
      <c r="I44" s="11">
        <f t="shared" si="4"/>
        <v>0.005752031345422101</v>
      </c>
      <c r="J44" s="11">
        <f t="shared" si="5"/>
        <v>0.13673287990661315</v>
      </c>
    </row>
    <row r="45" spans="1:10" ht="12.75">
      <c r="A45" s="2">
        <f t="shared" si="11"/>
        <v>31</v>
      </c>
      <c r="B45" s="2">
        <f t="shared" si="7"/>
        <v>15.5</v>
      </c>
      <c r="C45" s="2">
        <f t="shared" si="8"/>
        <v>0</v>
      </c>
      <c r="D45" s="3">
        <f t="shared" si="2"/>
        <v>6.130980848561193</v>
      </c>
      <c r="E45" s="3">
        <f t="shared" si="6"/>
        <v>6.130980848561193</v>
      </c>
      <c r="F45" s="3">
        <f t="shared" si="9"/>
        <v>5.114572476808574</v>
      </c>
      <c r="G45" s="3">
        <f t="shared" si="3"/>
        <v>355.1581872240883</v>
      </c>
      <c r="H45" s="3">
        <f t="shared" si="10"/>
        <v>0.49066997462040357</v>
      </c>
      <c r="I45" s="11">
        <f t="shared" si="4"/>
        <v>0.005587556179423601</v>
      </c>
      <c r="J45" s="11">
        <f t="shared" si="5"/>
        <v>0.13098084856119105</v>
      </c>
    </row>
    <row r="46" spans="1:10" ht="12.75">
      <c r="A46" s="2">
        <f t="shared" si="11"/>
        <v>32</v>
      </c>
      <c r="B46" s="2">
        <f t="shared" si="7"/>
        <v>16</v>
      </c>
      <c r="C46" s="2">
        <f t="shared" si="8"/>
        <v>0</v>
      </c>
      <c r="D46" s="3">
        <f t="shared" si="2"/>
        <v>6.125393292381769</v>
      </c>
      <c r="E46" s="3">
        <f t="shared" si="6"/>
        <v>6.125393292381769</v>
      </c>
      <c r="F46" s="3">
        <f t="shared" si="9"/>
        <v>5.112241326544447</v>
      </c>
      <c r="G46" s="3">
        <f t="shared" si="3"/>
        <v>350.0436147472797</v>
      </c>
      <c r="H46" s="3">
        <f t="shared" si="10"/>
        <v>0.4836039200068112</v>
      </c>
      <c r="I46" s="11">
        <f t="shared" si="4"/>
        <v>0.0054255401053039404</v>
      </c>
      <c r="J46" s="11">
        <f t="shared" si="5"/>
        <v>0.12539329238176744</v>
      </c>
    </row>
    <row r="47" spans="1:10" ht="12.75">
      <c r="A47" s="2">
        <f t="shared" si="11"/>
        <v>33</v>
      </c>
      <c r="B47" s="2">
        <f t="shared" si="7"/>
        <v>16.5</v>
      </c>
      <c r="C47" s="2">
        <f t="shared" si="8"/>
        <v>0</v>
      </c>
      <c r="D47" s="3">
        <f t="shared" si="2"/>
        <v>6.119967752276465</v>
      </c>
      <c r="E47" s="3">
        <f t="shared" si="6"/>
        <v>6.119967752276465</v>
      </c>
      <c r="F47" s="3">
        <f t="shared" si="9"/>
        <v>5.109976752365216</v>
      </c>
      <c r="G47" s="3">
        <f t="shared" si="3"/>
        <v>344.93137342073527</v>
      </c>
      <c r="H47" s="3">
        <f t="shared" si="10"/>
        <v>0.4765410860016183</v>
      </c>
      <c r="I47" s="11">
        <f t="shared" si="4"/>
        <v>0.005265977798998549</v>
      </c>
      <c r="J47" s="11">
        <f t="shared" si="5"/>
        <v>0.1199677522764635</v>
      </c>
    </row>
    <row r="48" spans="1:10" ht="12.75">
      <c r="A48" s="2">
        <f t="shared" si="11"/>
        <v>34</v>
      </c>
      <c r="B48" s="2">
        <f t="shared" si="7"/>
        <v>17</v>
      </c>
      <c r="C48" s="2">
        <f t="shared" si="8"/>
        <v>0</v>
      </c>
      <c r="D48" s="3">
        <f t="shared" si="2"/>
        <v>6.114701774477466</v>
      </c>
      <c r="E48" s="3">
        <f t="shared" si="6"/>
        <v>6.114701774477466</v>
      </c>
      <c r="F48" s="3">
        <f t="shared" si="9"/>
        <v>5.107777817972368</v>
      </c>
      <c r="G48" s="3">
        <f t="shared" si="3"/>
        <v>339.82139666837</v>
      </c>
      <c r="H48" s="3">
        <f t="shared" si="10"/>
        <v>0.4694813806264135</v>
      </c>
      <c r="I48" s="11">
        <f t="shared" si="4"/>
        <v>0.005108864090565498</v>
      </c>
      <c r="J48" s="11">
        <f t="shared" si="5"/>
        <v>0.11470177447746495</v>
      </c>
    </row>
    <row r="49" spans="1:10" ht="12.75">
      <c r="A49" s="2">
        <f t="shared" si="11"/>
        <v>35</v>
      </c>
      <c r="B49" s="2">
        <f t="shared" si="7"/>
        <v>17.5</v>
      </c>
      <c r="C49" s="2">
        <f t="shared" si="8"/>
        <v>0</v>
      </c>
      <c r="D49" s="3">
        <f t="shared" si="2"/>
        <v>6.109592910386901</v>
      </c>
      <c r="E49" s="3">
        <f t="shared" si="6"/>
        <v>6.109592910386901</v>
      </c>
      <c r="F49" s="3">
        <f t="shared" si="9"/>
        <v>5.105643585058677</v>
      </c>
      <c r="G49" s="3">
        <f t="shared" si="3"/>
        <v>334.71361885039767</v>
      </c>
      <c r="H49" s="3">
        <f t="shared" si="10"/>
        <v>0.46242471319633155</v>
      </c>
      <c r="I49" s="11">
        <f t="shared" si="4"/>
        <v>0.004954193961930471</v>
      </c>
      <c r="J49" s="11">
        <f t="shared" si="5"/>
        <v>0.10959291038689944</v>
      </c>
    </row>
    <row r="50" spans="1:10" ht="12.75">
      <c r="A50" s="2">
        <f t="shared" si="11"/>
        <v>36</v>
      </c>
      <c r="B50" s="2">
        <f t="shared" si="7"/>
        <v>18</v>
      </c>
      <c r="C50" s="2">
        <f t="shared" si="8"/>
        <v>0</v>
      </c>
      <c r="D50" s="3">
        <f t="shared" si="2"/>
        <v>6.1046387164249705</v>
      </c>
      <c r="E50" s="3">
        <f t="shared" si="6"/>
        <v>6.1046387164249705</v>
      </c>
      <c r="F50" s="3">
        <f t="shared" si="9"/>
        <v>5.103573113360212</v>
      </c>
      <c r="G50" s="3">
        <f t="shared" si="3"/>
        <v>329.607975265339</v>
      </c>
      <c r="H50" s="3">
        <f t="shared" si="10"/>
        <v>0.45537099432282885</v>
      </c>
      <c r="I50" s="11">
        <f t="shared" si="4"/>
        <v>0.004801962544631287</v>
      </c>
      <c r="J50" s="11">
        <f t="shared" si="5"/>
        <v>0.10463871642496897</v>
      </c>
    </row>
    <row r="51" spans="1:10" ht="12.75">
      <c r="A51" s="2">
        <f t="shared" si="11"/>
        <v>37</v>
      </c>
      <c r="B51" s="2">
        <f t="shared" si="7"/>
        <v>18.5</v>
      </c>
      <c r="C51" s="2">
        <f t="shared" si="8"/>
        <v>0</v>
      </c>
      <c r="D51" s="3">
        <f t="shared" si="2"/>
        <v>6.099836753880339</v>
      </c>
      <c r="E51" s="3">
        <f t="shared" si="6"/>
        <v>6.099836753880339</v>
      </c>
      <c r="F51" s="3">
        <f t="shared" si="9"/>
        <v>5.1015654607080645</v>
      </c>
      <c r="G51" s="3">
        <f t="shared" si="3"/>
        <v>324.5044021519788</v>
      </c>
      <c r="H51" s="3">
        <f t="shared" si="10"/>
        <v>0.4483201359163864</v>
      </c>
      <c r="I51" s="11">
        <f t="shared" si="4"/>
        <v>0.004652165117561942</v>
      </c>
      <c r="J51" s="11">
        <f t="shared" si="5"/>
        <v>0.09983675388033768</v>
      </c>
    </row>
    <row r="52" spans="1:10" ht="12.75">
      <c r="A52" s="2">
        <f t="shared" si="11"/>
        <v>38</v>
      </c>
      <c r="B52" s="2">
        <f t="shared" si="7"/>
        <v>19</v>
      </c>
      <c r="C52" s="2">
        <f t="shared" si="8"/>
        <v>0</v>
      </c>
      <c r="D52" s="3">
        <f t="shared" si="2"/>
        <v>6.095184588762778</v>
      </c>
      <c r="E52" s="3">
        <f t="shared" si="6"/>
        <v>6.095184588762778</v>
      </c>
      <c r="F52" s="3">
        <f t="shared" si="9"/>
        <v>5.099619683079764</v>
      </c>
      <c r="G52" s="3">
        <f t="shared" si="3"/>
        <v>319.40283669127075</v>
      </c>
      <c r="H52" s="3">
        <f t="shared" si="10"/>
        <v>0.44127205118914187</v>
      </c>
      <c r="I52" s="11">
        <f t="shared" si="4"/>
        <v>0.004504797104716184</v>
      </c>
      <c r="J52" s="11">
        <f t="shared" si="5"/>
        <v>0.09518458876277573</v>
      </c>
    </row>
    <row r="53" spans="1:10" ht="12.75">
      <c r="A53" s="2">
        <f t="shared" si="11"/>
        <v>39</v>
      </c>
      <c r="B53" s="2">
        <f t="shared" si="7"/>
        <v>19.5</v>
      </c>
      <c r="C53" s="2">
        <f t="shared" si="8"/>
        <v>0</v>
      </c>
      <c r="D53" s="3">
        <f t="shared" si="2"/>
        <v>6.0906797916580615</v>
      </c>
      <c r="E53" s="3">
        <f t="shared" si="6"/>
        <v>6.0906797916580615</v>
      </c>
      <c r="F53" s="3">
        <f t="shared" si="9"/>
        <v>5.097734834650363</v>
      </c>
      <c r="G53" s="3">
        <f t="shared" si="3"/>
        <v>314.303217008191</v>
      </c>
      <c r="H53" s="3">
        <f t="shared" si="10"/>
        <v>0.4342266546574503</v>
      </c>
      <c r="I53" s="11">
        <f t="shared" si="4"/>
        <v>0.004359854072930615</v>
      </c>
      <c r="J53" s="11">
        <f t="shared" si="5"/>
        <v>0.09067979165805955</v>
      </c>
    </row>
    <row r="54" spans="1:10" ht="12.75">
      <c r="A54" s="2">
        <f t="shared" si="11"/>
        <v>40</v>
      </c>
      <c r="B54" s="2">
        <f t="shared" si="7"/>
        <v>20</v>
      </c>
      <c r="C54" s="2">
        <f t="shared" si="8"/>
        <v>0</v>
      </c>
      <c r="D54" s="3">
        <f t="shared" si="2"/>
        <v>6.086319937585131</v>
      </c>
      <c r="E54" s="3">
        <f t="shared" si="6"/>
        <v>6.086319937585131</v>
      </c>
      <c r="F54" s="3">
        <f t="shared" si="9"/>
        <v>5.095909967843159</v>
      </c>
      <c r="G54" s="3">
        <f t="shared" si="3"/>
        <v>309.20548217354064</v>
      </c>
      <c r="H54" s="3">
        <f t="shared" si="10"/>
        <v>0.42718386214437437</v>
      </c>
      <c r="I54" s="11">
        <f t="shared" si="4"/>
        <v>0.0042173317296273025</v>
      </c>
      <c r="J54" s="11">
        <f t="shared" si="5"/>
        <v>0.08631993758512893</v>
      </c>
    </row>
    <row r="55" spans="1:10" ht="12.75">
      <c r="A55" s="2">
        <f t="shared" si="11"/>
        <v>41</v>
      </c>
      <c r="B55" s="2">
        <f t="shared" si="7"/>
        <v>20.5</v>
      </c>
      <c r="C55" s="2">
        <f t="shared" si="8"/>
        <v>0</v>
      </c>
      <c r="D55" s="3">
        <f t="shared" si="2"/>
        <v>6.082102605855503</v>
      </c>
      <c r="E55" s="3">
        <f t="shared" si="6"/>
        <v>6.082102605855503</v>
      </c>
      <c r="F55" s="3">
        <f t="shared" si="9"/>
        <v>5.0941441333800315</v>
      </c>
      <c r="G55" s="3">
        <f t="shared" si="3"/>
        <v>304.1095722056975</v>
      </c>
      <c r="H55" s="3">
        <f t="shared" si="10"/>
        <v>0.4201435907821044</v>
      </c>
      <c r="I55" s="11">
        <f t="shared" si="4"/>
        <v>0.004077225920555916</v>
      </c>
      <c r="J55" s="11">
        <f t="shared" si="5"/>
        <v>0.08210260585550162</v>
      </c>
    </row>
    <row r="56" spans="1:10" ht="12.75">
      <c r="A56" s="2">
        <f t="shared" si="11"/>
        <v>42</v>
      </c>
      <c r="B56" s="2">
        <f t="shared" si="7"/>
        <v>21</v>
      </c>
      <c r="C56" s="2">
        <f t="shared" si="8"/>
        <v>0</v>
      </c>
      <c r="D56" s="3">
        <f t="shared" si="2"/>
        <v>6.078025379934948</v>
      </c>
      <c r="E56" s="3">
        <f t="shared" si="6"/>
        <v>6.078025379934948</v>
      </c>
      <c r="F56" s="3">
        <f t="shared" si="9"/>
        <v>5.092436380331372</v>
      </c>
      <c r="G56" s="3">
        <f t="shared" si="3"/>
        <v>299.01542807231743</v>
      </c>
      <c r="H56" s="3">
        <f t="shared" si="10"/>
        <v>0.4131057590143091</v>
      </c>
      <c r="I56" s="11">
        <f t="shared" si="4"/>
        <v>0.003939532627535378</v>
      </c>
      <c r="J56" s="11">
        <f t="shared" si="5"/>
        <v>0.07802537993494571</v>
      </c>
    </row>
    <row r="57" spans="1:10" ht="12.75">
      <c r="A57" s="2">
        <f t="shared" si="11"/>
        <v>43</v>
      </c>
      <c r="B57" s="2">
        <f t="shared" si="7"/>
        <v>21.5</v>
      </c>
      <c r="C57" s="2">
        <f t="shared" si="8"/>
        <v>0</v>
      </c>
      <c r="D57" s="3">
        <f t="shared" si="2"/>
        <v>6.074085847307412</v>
      </c>
      <c r="E57" s="3">
        <f t="shared" si="6"/>
        <v>6.074085847307412</v>
      </c>
      <c r="F57" s="3">
        <f t="shared" si="9"/>
        <v>5.090785756165578</v>
      </c>
      <c r="G57" s="3">
        <f t="shared" si="3"/>
        <v>293.92299169198606</v>
      </c>
      <c r="H57" s="3">
        <f t="shared" si="10"/>
        <v>0.4060702865984173</v>
      </c>
      <c r="I57" s="11">
        <f t="shared" si="4"/>
        <v>0.003804247966195024</v>
      </c>
      <c r="J57" s="11">
        <f t="shared" si="5"/>
        <v>0.07408584730741033</v>
      </c>
    </row>
    <row r="58" spans="1:10" ht="12.75">
      <c r="A58" s="2">
        <f t="shared" si="11"/>
        <v>44</v>
      </c>
      <c r="B58" s="2">
        <f t="shared" si="7"/>
        <v>22</v>
      </c>
      <c r="C58" s="2">
        <f t="shared" si="8"/>
        <v>0</v>
      </c>
      <c r="D58" s="3">
        <f t="shared" si="2"/>
        <v>6.070281599341217</v>
      </c>
      <c r="E58" s="3">
        <f t="shared" si="6"/>
        <v>6.070281599341217</v>
      </c>
      <c r="F58" s="3">
        <f t="shared" si="9"/>
        <v>5.089191306798089</v>
      </c>
      <c r="G58" s="3">
        <f t="shared" si="3"/>
        <v>288.83220593582047</v>
      </c>
      <c r="H58" s="3">
        <f t="shared" si="10"/>
        <v>0.3990370946078308</v>
      </c>
      <c r="I58" s="11">
        <f t="shared" si="4"/>
        <v>0.0036713681837152942</v>
      </c>
      <c r="J58" s="11">
        <f t="shared" si="5"/>
        <v>0.0702815993412153</v>
      </c>
    </row>
    <row r="59" spans="1:10" ht="12.75">
      <c r="A59" s="2">
        <f t="shared" si="11"/>
        <v>45</v>
      </c>
      <c r="B59" s="2">
        <f t="shared" si="7"/>
        <v>22.5</v>
      </c>
      <c r="C59" s="2">
        <f t="shared" si="8"/>
        <v>0</v>
      </c>
      <c r="D59" s="3">
        <f t="shared" si="2"/>
        <v>6.066610231157502</v>
      </c>
      <c r="E59" s="3">
        <f t="shared" si="6"/>
        <v>6.066610231157502</v>
      </c>
      <c r="F59" s="3">
        <f t="shared" si="9"/>
        <v>5.087652076639942</v>
      </c>
      <c r="G59" s="3">
        <f t="shared" si="3"/>
        <v>283.74301462902235</v>
      </c>
      <c r="H59" s="3">
        <f t="shared" si="10"/>
        <v>0.3920061054340702</v>
      </c>
      <c r="I59" s="11">
        <f t="shared" si="4"/>
        <v>0.0035408896565679387</v>
      </c>
      <c r="J59" s="11">
        <f t="shared" si="5"/>
        <v>0.0666102311575</v>
      </c>
    </row>
    <row r="60" spans="1:10" ht="12.75">
      <c r="A60" s="2">
        <f t="shared" si="11"/>
        <v>46</v>
      </c>
      <c r="B60" s="2">
        <f t="shared" si="7"/>
        <v>23</v>
      </c>
      <c r="C60" s="2">
        <f t="shared" si="8"/>
        <v>0</v>
      </c>
      <c r="D60" s="3">
        <f t="shared" si="2"/>
        <v>6.063069341500934</v>
      </c>
      <c r="E60" s="3">
        <f t="shared" si="6"/>
        <v>6.063069341500934</v>
      </c>
      <c r="F60" s="3">
        <f t="shared" si="9"/>
        <v>5.086167108645831</v>
      </c>
      <c r="G60" s="3">
        <f t="shared" si="3"/>
        <v>278.6553625523824</v>
      </c>
      <c r="H60" s="3">
        <f t="shared" si="10"/>
        <v>0.38497724278885326</v>
      </c>
      <c r="I60" s="11">
        <f t="shared" si="4"/>
        <v>0.003412808888255745</v>
      </c>
      <c r="J60" s="11">
        <f t="shared" si="5"/>
        <v>0.06306934150093206</v>
      </c>
    </row>
    <row r="61" spans="1:10" ht="12.75">
      <c r="A61" s="2">
        <f t="shared" si="11"/>
        <v>47</v>
      </c>
      <c r="B61" s="2">
        <f t="shared" si="7"/>
        <v>23.5</v>
      </c>
      <c r="C61" s="2">
        <f t="shared" si="8"/>
        <v>0</v>
      </c>
      <c r="D61" s="3">
        <f t="shared" si="2"/>
        <v>6.059656532612678</v>
      </c>
      <c r="E61" s="3">
        <f t="shared" si="6"/>
        <v>6.059656532612678</v>
      </c>
      <c r="F61" s="3">
        <f t="shared" si="9"/>
        <v>5.08473544436163</v>
      </c>
      <c r="G61" s="3">
        <f t="shared" si="3"/>
        <v>273.5691954437366</v>
      </c>
      <c r="H61" s="3">
        <f t="shared" si="10"/>
        <v>0.37795043170610676</v>
      </c>
      <c r="I61" s="11">
        <f t="shared" si="4"/>
        <v>0.0032871225070518002</v>
      </c>
      <c r="J61" s="11">
        <f t="shared" si="5"/>
        <v>0.05965653261267631</v>
      </c>
    </row>
    <row r="62" spans="1:10" ht="12.75">
      <c r="A62" s="2">
        <f t="shared" si="11"/>
        <v>48</v>
      </c>
      <c r="B62" s="2">
        <f t="shared" si="7"/>
        <v>24</v>
      </c>
      <c r="C62" s="2">
        <f t="shared" si="8"/>
        <v>0</v>
      </c>
      <c r="D62" s="3">
        <f t="shared" si="2"/>
        <v>6.056369410105626</v>
      </c>
      <c r="E62" s="3">
        <f t="shared" si="6"/>
        <v>6.056369410105626</v>
      </c>
      <c r="F62" s="3">
        <f t="shared" si="9"/>
        <v>5.0833561239713845</v>
      </c>
      <c r="G62" s="3">
        <f t="shared" si="3"/>
        <v>268.48445999937496</v>
      </c>
      <c r="H62" s="3">
        <f t="shared" si="10"/>
        <v>0.37092559854391305</v>
      </c>
      <c r="I62" s="11">
        <f t="shared" si="4"/>
        <v>0.003163827263738287</v>
      </c>
      <c r="J62" s="11">
        <f t="shared" si="5"/>
        <v>0.05636941010562451</v>
      </c>
    </row>
    <row r="63" spans="1:10" ht="12.75">
      <c r="A63" s="2">
        <f t="shared" si="11"/>
        <v>49</v>
      </c>
      <c r="B63" s="2">
        <f t="shared" si="7"/>
        <v>24.5</v>
      </c>
      <c r="C63" s="2">
        <f t="shared" si="8"/>
        <v>0</v>
      </c>
      <c r="D63" s="3">
        <f t="shared" si="2"/>
        <v>6.053205582841888</v>
      </c>
      <c r="E63" s="3">
        <f t="shared" si="6"/>
        <v>6.053205582841888</v>
      </c>
      <c r="F63" s="3">
        <f t="shared" si="9"/>
        <v>5.082028186343725</v>
      </c>
      <c r="G63" s="3">
        <f t="shared" si="3"/>
        <v>263.4011038754036</v>
      </c>
      <c r="H63" s="3">
        <f t="shared" si="10"/>
        <v>0.3639026709863913</v>
      </c>
      <c r="I63" s="11">
        <f t="shared" si="4"/>
        <v>0.0030429200293448254</v>
      </c>
      <c r="J63" s="11">
        <f t="shared" si="5"/>
        <v>0.05320558284188622</v>
      </c>
    </row>
    <row r="64" spans="1:10" ht="12.75">
      <c r="A64" s="2">
        <f t="shared" si="11"/>
        <v>50</v>
      </c>
      <c r="B64" s="2">
        <f t="shared" si="7"/>
        <v>25</v>
      </c>
      <c r="C64" s="2">
        <f t="shared" si="8"/>
        <v>0</v>
      </c>
      <c r="D64" s="3">
        <f t="shared" si="2"/>
        <v>6.050162662812543</v>
      </c>
      <c r="E64" s="3">
        <f t="shared" si="6"/>
        <v>6.050162662812543</v>
      </c>
      <c r="F64" s="3">
        <f t="shared" si="9"/>
        <v>5.080750669077705</v>
      </c>
      <c r="G64" s="3">
        <f t="shared" si="3"/>
        <v>258.31907568905984</v>
      </c>
      <c r="H64" s="3">
        <f t="shared" si="10"/>
        <v>0.356881578045515</v>
      </c>
      <c r="I64" s="11">
        <f t="shared" si="4"/>
        <v>0.002924397792886357</v>
      </c>
      <c r="J64" s="11">
        <f t="shared" si="5"/>
        <v>0.0501626628125414</v>
      </c>
    </row>
    <row r="65" spans="1:10" ht="12.75">
      <c r="A65" s="2">
        <f t="shared" si="11"/>
        <v>51</v>
      </c>
      <c r="B65" s="2">
        <f t="shared" si="7"/>
        <v>25.5</v>
      </c>
      <c r="C65" s="2">
        <f t="shared" si="8"/>
        <v>0</v>
      </c>
      <c r="D65" s="3">
        <f t="shared" si="2"/>
        <v>6.047238265019656</v>
      </c>
      <c r="E65" s="3">
        <f t="shared" si="6"/>
        <v>6.047238265019656</v>
      </c>
      <c r="F65" s="3">
        <f t="shared" si="9"/>
        <v>5.079522608548029</v>
      </c>
      <c r="G65" s="3">
        <f t="shared" si="3"/>
        <v>253.23832501998214</v>
      </c>
      <c r="H65" s="3">
        <f t="shared" si="10"/>
        <v>0.349862250062866</v>
      </c>
      <c r="I65" s="11">
        <f t="shared" si="4"/>
        <v>0.0028082576591005872</v>
      </c>
      <c r="J65" s="11">
        <f t="shared" si="5"/>
        <v>0.04723826501965504</v>
      </c>
    </row>
    <row r="66" spans="1:10" ht="12.75">
      <c r="A66" s="2">
        <f t="shared" si="11"/>
        <v>52</v>
      </c>
      <c r="B66" s="2">
        <f t="shared" si="7"/>
        <v>26</v>
      </c>
      <c r="C66" s="2">
        <f t="shared" si="8"/>
        <v>0</v>
      </c>
      <c r="D66" s="3">
        <f t="shared" si="2"/>
        <v>6.044430007360556</v>
      </c>
      <c r="E66" s="3">
        <f t="shared" si="6"/>
        <v>6.044430007360556</v>
      </c>
      <c r="F66" s="3">
        <f t="shared" si="9"/>
        <v>5.078343039949653</v>
      </c>
      <c r="G66" s="3">
        <f t="shared" si="3"/>
        <v>248.15880241143412</v>
      </c>
      <c r="H66" s="3">
        <f t="shared" si="10"/>
        <v>0.34284461871132554</v>
      </c>
      <c r="I66" s="11">
        <f t="shared" si="4"/>
        <v>0.0026944968461850016</v>
      </c>
      <c r="J66" s="11">
        <f t="shared" si="5"/>
        <v>0.044430007360554455</v>
      </c>
    </row>
    <row r="67" spans="1:10" ht="12.75">
      <c r="A67" s="2">
        <f t="shared" si="11"/>
        <v>53</v>
      </c>
      <c r="B67" s="2">
        <f t="shared" si="7"/>
        <v>26.5</v>
      </c>
      <c r="C67" s="2">
        <f t="shared" si="8"/>
        <v>0</v>
      </c>
      <c r="D67" s="3">
        <f t="shared" si="2"/>
        <v>6.041735510514371</v>
      </c>
      <c r="E67" s="3">
        <f t="shared" si="6"/>
        <v>6.041735510514371</v>
      </c>
      <c r="F67" s="3">
        <f t="shared" si="9"/>
        <v>5.077210997341752</v>
      </c>
      <c r="G67" s="3">
        <f t="shared" si="3"/>
        <v>243.08045937148447</v>
      </c>
      <c r="H67" s="3">
        <f t="shared" si="10"/>
        <v>0.3358286169967048</v>
      </c>
      <c r="I67" s="11">
        <f t="shared" si="4"/>
        <v>0.0025831126835334475</v>
      </c>
      <c r="J67" s="11">
        <f t="shared" si="5"/>
        <v>0.04173551051436945</v>
      </c>
    </row>
    <row r="68" spans="1:10" ht="12.75">
      <c r="A68" s="2">
        <f t="shared" si="11"/>
        <v>54</v>
      </c>
      <c r="B68" s="2">
        <f t="shared" si="7"/>
        <v>27</v>
      </c>
      <c r="C68" s="2">
        <f t="shared" si="8"/>
        <v>0</v>
      </c>
      <c r="D68" s="3">
        <f t="shared" si="2"/>
        <v>6.039152397830838</v>
      </c>
      <c r="E68" s="3">
        <f t="shared" si="6"/>
        <v>6.039152397830838</v>
      </c>
      <c r="F68" s="3">
        <f t="shared" si="9"/>
        <v>5.076125513691022</v>
      </c>
      <c r="G68" s="3">
        <f t="shared" si="3"/>
        <v>238.00324837414271</v>
      </c>
      <c r="H68" s="3">
        <f t="shared" si="10"/>
        <v>0.32881417925931355</v>
      </c>
      <c r="I68" s="11">
        <f t="shared" si="4"/>
        <v>0.0024741026094723052</v>
      </c>
      <c r="J68" s="11">
        <f t="shared" si="5"/>
        <v>0.039152397830836</v>
      </c>
    </row>
    <row r="69" spans="1:10" ht="12.75">
      <c r="A69" s="2">
        <f t="shared" si="11"/>
        <v>55</v>
      </c>
      <c r="B69" s="2">
        <f t="shared" si="7"/>
        <v>27.5</v>
      </c>
      <c r="C69" s="2">
        <f t="shared" si="8"/>
        <v>0</v>
      </c>
      <c r="D69" s="3">
        <f t="shared" si="2"/>
        <v>6.036678295221366</v>
      </c>
      <c r="E69" s="3">
        <f t="shared" si="6"/>
        <v>6.036678295221366</v>
      </c>
      <c r="F69" s="3">
        <f t="shared" si="9"/>
        <v>5.075085620914311</v>
      </c>
      <c r="G69" s="3">
        <f t="shared" si="3"/>
        <v>232.9271228604517</v>
      </c>
      <c r="H69" s="3">
        <f t="shared" si="10"/>
        <v>0.3218012411754697</v>
      </c>
      <c r="I69" s="11">
        <f t="shared" si="4"/>
        <v>0.0023674641689962546</v>
      </c>
      <c r="J69" s="11">
        <f t="shared" si="5"/>
        <v>0.0366782952213637</v>
      </c>
    </row>
    <row r="70" spans="1:10" ht="12.75">
      <c r="A70" s="2">
        <f t="shared" si="11"/>
        <v>56</v>
      </c>
      <c r="B70" s="2">
        <f t="shared" si="7"/>
        <v>28</v>
      </c>
      <c r="C70" s="2">
        <f t="shared" si="8"/>
        <v>0</v>
      </c>
      <c r="D70" s="3">
        <f t="shared" si="2"/>
        <v>6.03431083105237</v>
      </c>
      <c r="E70" s="3">
        <f t="shared" si="6"/>
        <v>6.03431083105237</v>
      </c>
      <c r="F70" s="3">
        <f t="shared" si="9"/>
        <v>5.074090349920547</v>
      </c>
      <c r="G70" s="3">
        <f t="shared" si="3"/>
        <v>227.8520372395374</v>
      </c>
      <c r="H70" s="3">
        <f t="shared" si="10"/>
        <v>0.31478973975894964</v>
      </c>
      <c r="I70" s="11">
        <f t="shared" si="4"/>
        <v>0.002263195011503645</v>
      </c>
      <c r="J70" s="11">
        <f t="shared" si="5"/>
        <v>0.034310831052367444</v>
      </c>
    </row>
    <row r="71" spans="1:10" ht="12.75">
      <c r="A71" s="2">
        <f t="shared" si="11"/>
        <v>57</v>
      </c>
      <c r="B71" s="2">
        <f t="shared" si="7"/>
        <v>28.5</v>
      </c>
      <c r="C71" s="2">
        <f t="shared" si="8"/>
        <v>0</v>
      </c>
      <c r="D71" s="3">
        <f t="shared" si="2"/>
        <v>6.032047636040866</v>
      </c>
      <c r="E71" s="3">
        <f t="shared" si="6"/>
        <v>6.032047636040866</v>
      </c>
      <c r="F71" s="3">
        <f t="shared" si="9"/>
        <v>5.073138730651968</v>
      </c>
      <c r="G71" s="3">
        <f t="shared" si="3"/>
        <v>222.77794688961686</v>
      </c>
      <c r="H71" s="3">
        <f t="shared" si="10"/>
        <v>0.30777961336238074</v>
      </c>
      <c r="I71" s="11">
        <f t="shared" si="4"/>
        <v>0.0021612928885314836</v>
      </c>
      <c r="J71" s="11">
        <f t="shared" si="5"/>
        <v>0.032047636040863796</v>
      </c>
    </row>
    <row r="72" spans="1:10" ht="12.75">
      <c r="A72" s="2">
        <f t="shared" si="11"/>
        <v>58</v>
      </c>
      <c r="B72" s="2">
        <f t="shared" si="7"/>
        <v>29</v>
      </c>
      <c r="C72" s="2">
        <f t="shared" si="8"/>
        <v>0</v>
      </c>
      <c r="D72" s="3">
        <f t="shared" si="2"/>
        <v>6.029886343152334</v>
      </c>
      <c r="E72" s="3">
        <f t="shared" si="6"/>
        <v>6.029886343152334</v>
      </c>
      <c r="F72" s="3">
        <f t="shared" si="9"/>
        <v>5.07222979212463</v>
      </c>
      <c r="G72" s="3">
        <f t="shared" si="3"/>
        <v>217.70480815896488</v>
      </c>
      <c r="H72" s="3">
        <f t="shared" si="10"/>
        <v>0.30077080167857684</v>
      </c>
      <c r="I72" s="11">
        <f t="shared" si="4"/>
        <v>0.0020617556514900552</v>
      </c>
      <c r="J72" s="11">
        <f t="shared" si="5"/>
        <v>0.029886343152332313</v>
      </c>
    </row>
    <row r="73" spans="1:10" ht="12.75">
      <c r="A73" s="2">
        <f t="shared" si="11"/>
        <v>59</v>
      </c>
      <c r="B73" s="2">
        <f t="shared" si="7"/>
        <v>29.5</v>
      </c>
      <c r="C73" s="2">
        <f t="shared" si="8"/>
        <v>0</v>
      </c>
      <c r="D73" s="3">
        <f t="shared" si="2"/>
        <v>6.027824587500844</v>
      </c>
      <c r="E73" s="3">
        <f t="shared" si="6"/>
        <v>6.027824587500844</v>
      </c>
      <c r="F73" s="3">
        <f t="shared" si="9"/>
        <v>5.071362562468162</v>
      </c>
      <c r="G73" s="3">
        <f t="shared" si="3"/>
        <v>212.63257836684025</v>
      </c>
      <c r="H73" s="3">
        <f t="shared" si="10"/>
        <v>0.29376324574181806</v>
      </c>
      <c r="I73" s="11">
        <f t="shared" si="4"/>
        <v>0.0019645812493971743</v>
      </c>
      <c r="J73" s="11">
        <f t="shared" si="5"/>
        <v>0.027824587500842258</v>
      </c>
    </row>
    <row r="74" spans="1:10" ht="12.75">
      <c r="A74" s="2">
        <f t="shared" si="11"/>
        <v>60</v>
      </c>
      <c r="B74" s="2">
        <f t="shared" si="7"/>
        <v>30</v>
      </c>
      <c r="C74" s="2">
        <f t="shared" si="8"/>
        <v>0</v>
      </c>
      <c r="D74" s="3">
        <f t="shared" si="2"/>
        <v>6.025860006251447</v>
      </c>
      <c r="E74" s="3">
        <f t="shared" si="6"/>
        <v>6.025860006251447</v>
      </c>
      <c r="F74" s="3">
        <f t="shared" si="9"/>
        <v>5.070536068964787</v>
      </c>
      <c r="G74" s="3">
        <f t="shared" si="3"/>
        <v>207.5612158043721</v>
      </c>
      <c r="H74" s="3">
        <f t="shared" si="10"/>
        <v>0.2867568879290751</v>
      </c>
      <c r="I74" s="11">
        <f t="shared" si="4"/>
        <v>0.0018697677266120935</v>
      </c>
      <c r="J74" s="11">
        <f t="shared" si="5"/>
        <v>0.025860006251445085</v>
      </c>
    </row>
    <row r="75" spans="1:10" ht="12.75">
      <c r="A75" s="2">
        <f t="shared" si="11"/>
        <v>61</v>
      </c>
      <c r="B75" s="2">
        <f t="shared" si="7"/>
        <v>30.5</v>
      </c>
      <c r="C75" s="2">
        <f t="shared" si="8"/>
        <v>0</v>
      </c>
      <c r="D75" s="3">
        <f t="shared" si="2"/>
        <v>6.023990238524835</v>
      </c>
      <c r="E75" s="3">
        <f t="shared" si="6"/>
        <v>6.023990238524835</v>
      </c>
      <c r="F75" s="3">
        <f t="shared" si="9"/>
        <v>5.0697493380875684</v>
      </c>
      <c r="G75" s="3">
        <f t="shared" si="3"/>
        <v>202.4906797354073</v>
      </c>
      <c r="H75" s="3">
        <f t="shared" si="10"/>
        <v>0.2797516719611802</v>
      </c>
      <c r="I75" s="11">
        <f t="shared" si="4"/>
        <v>0.0017773132205690767</v>
      </c>
      <c r="J75" s="11">
        <f t="shared" si="5"/>
        <v>0.02399023852483299</v>
      </c>
    </row>
    <row r="76" spans="1:10" ht="12.75">
      <c r="A76" s="2">
        <f t="shared" si="11"/>
        <v>62</v>
      </c>
      <c r="B76" s="2">
        <f t="shared" si="7"/>
        <v>31</v>
      </c>
      <c r="C76" s="2">
        <f t="shared" si="8"/>
        <v>0</v>
      </c>
      <c r="D76" s="3">
        <f t="shared" si="2"/>
        <v>6.022212925304266</v>
      </c>
      <c r="E76" s="3">
        <f t="shared" si="6"/>
        <v>6.022212925304266</v>
      </c>
      <c r="F76" s="3">
        <f t="shared" si="9"/>
        <v>5.069001395537874</v>
      </c>
      <c r="G76" s="3">
        <f t="shared" si="3"/>
        <v>197.42093039731972</v>
      </c>
      <c r="H76" s="3">
        <f t="shared" si="10"/>
        <v>0.27274754290394493</v>
      </c>
      <c r="I76" s="11">
        <f t="shared" si="4"/>
        <v>0.0016872159595106506</v>
      </c>
      <c r="J76" s="11">
        <f t="shared" si="5"/>
        <v>0.022212925304263914</v>
      </c>
    </row>
    <row r="77" spans="1:10" ht="12.75">
      <c r="A77" s="2">
        <f t="shared" si="11"/>
        <v>63</v>
      </c>
      <c r="B77" s="2">
        <f t="shared" si="7"/>
        <v>31.5</v>
      </c>
      <c r="C77" s="2">
        <f t="shared" si="8"/>
        <v>0</v>
      </c>
      <c r="D77" s="3">
        <f t="shared" si="2"/>
        <v>6.0205257093447555</v>
      </c>
      <c r="E77" s="3">
        <f t="shared" si="6"/>
        <v>6.0205257093447555</v>
      </c>
      <c r="F77" s="3">
        <f t="shared" si="9"/>
        <v>5.068291266282059</v>
      </c>
      <c r="G77" s="3">
        <f t="shared" si="3"/>
        <v>192.35192900178185</v>
      </c>
      <c r="H77" s="3">
        <f t="shared" si="10"/>
        <v>0.26574444716922646</v>
      </c>
      <c r="I77" s="11">
        <f t="shared" si="4"/>
        <v>0.0015994742602205355</v>
      </c>
      <c r="J77" s="11">
        <f t="shared" si="5"/>
        <v>0.020525709344753264</v>
      </c>
    </row>
    <row r="78" spans="1:10" ht="12.75">
      <c r="A78" s="2">
        <f t="shared" si="11"/>
        <v>64</v>
      </c>
      <c r="B78" s="2">
        <f t="shared" si="7"/>
        <v>32</v>
      </c>
      <c r="C78" s="2">
        <f t="shared" si="8"/>
        <v>0</v>
      </c>
      <c r="D78" s="3">
        <f aca="true" t="shared" si="12" ref="D78:D112">D79+I78</f>
        <v>6.018926235084535</v>
      </c>
      <c r="E78" s="3">
        <f t="shared" si="6"/>
        <v>6.018926235084535</v>
      </c>
      <c r="F78" s="3">
        <f t="shared" si="9"/>
        <v>5.067617974587343</v>
      </c>
      <c r="G78" s="3">
        <f t="shared" si="3"/>
        <v>187.2836377354998</v>
      </c>
      <c r="H78" s="3">
        <f t="shared" si="10"/>
        <v>0.25874233251594286</v>
      </c>
      <c r="I78" s="11">
        <f aca="true" t="shared" si="13" ref="I78:I112">0.015*(B79-B78)*H79^2/(2*9.81*D$10/1000)</f>
        <v>0.0015140865257562883</v>
      </c>
      <c r="J78" s="11">
        <f aca="true" t="shared" si="14" ref="J78:J112">I78+J79</f>
        <v>0.018926235084532728</v>
      </c>
    </row>
    <row r="79" spans="1:10" ht="12.75">
      <c r="A79" s="2">
        <f t="shared" si="11"/>
        <v>65</v>
      </c>
      <c r="B79" s="2">
        <f t="shared" si="7"/>
        <v>32.5</v>
      </c>
      <c r="C79" s="2">
        <f t="shared" si="8"/>
        <v>0</v>
      </c>
      <c r="D79" s="3">
        <f t="shared" si="12"/>
        <v>6.017412148558779</v>
      </c>
      <c r="E79" s="3">
        <f aca="true" t="shared" si="15" ref="E79:E114">D79-C79</f>
        <v>6.017412148558779</v>
      </c>
      <c r="F79" s="3">
        <f t="shared" si="9"/>
        <v>5.066980544056867</v>
      </c>
      <c r="G79" s="3">
        <f aca="true" t="shared" si="16" ref="G79:G112">G80+F79</f>
        <v>182.21601976091247</v>
      </c>
      <c r="H79" s="3">
        <f t="shared" si="10"/>
        <v>0.25174114805103914</v>
      </c>
      <c r="I79" s="11">
        <f t="shared" si="13"/>
        <v>0.001431051243181649</v>
      </c>
      <c r="J79" s="11">
        <f t="shared" si="14"/>
        <v>0.01741214855877644</v>
      </c>
    </row>
    <row r="80" spans="1:10" ht="12.75">
      <c r="A80" s="2">
        <f t="shared" si="11"/>
        <v>66</v>
      </c>
      <c r="B80" s="2">
        <f aca="true" t="shared" si="17" ref="B80:B114">A80*D$6</f>
        <v>33</v>
      </c>
      <c r="C80" s="2">
        <f aca="true" t="shared" si="18" ref="C80:C114">B80*D$9</f>
        <v>0</v>
      </c>
      <c r="D80" s="3">
        <f t="shared" si="12"/>
        <v>6.015981097315597</v>
      </c>
      <c r="E80" s="3">
        <f t="shared" si="15"/>
        <v>6.015981097315597</v>
      </c>
      <c r="F80" s="3">
        <f aca="true" t="shared" si="19" ref="F80:F114">C$4*(D80-C80)^C$3</f>
        <v>5.066377997663937</v>
      </c>
      <c r="G80" s="3">
        <f t="shared" si="16"/>
        <v>177.1490392168556</v>
      </c>
      <c r="H80" s="3">
        <f aca="true" t="shared" si="20" ref="H80:H114">G80/(3600000*PI()*(D$10/1000)^2/4)</f>
        <v>0.2447408442304045</v>
      </c>
      <c r="I80" s="11">
        <f t="shared" si="13"/>
        <v>0.0013503669812986237</v>
      </c>
      <c r="J80" s="11">
        <f t="shared" si="14"/>
        <v>0.015981097315594793</v>
      </c>
    </row>
    <row r="81" spans="1:10" ht="12.75">
      <c r="A81" s="2">
        <f aca="true" t="shared" si="21" ref="A81:A114">A80+1</f>
        <v>67</v>
      </c>
      <c r="B81" s="2">
        <f t="shared" si="17"/>
        <v>33.5</v>
      </c>
      <c r="C81" s="2">
        <f t="shared" si="18"/>
        <v>0</v>
      </c>
      <c r="D81" s="3">
        <f t="shared" si="12"/>
        <v>6.014630730334299</v>
      </c>
      <c r="E81" s="3">
        <f t="shared" si="15"/>
        <v>6.014630730334299</v>
      </c>
      <c r="F81" s="3">
        <f t="shared" si="19"/>
        <v>5.065809357785425</v>
      </c>
      <c r="G81" s="3">
        <f t="shared" si="16"/>
        <v>172.08266121919166</v>
      </c>
      <c r="H81" s="3">
        <f t="shared" si="20"/>
        <v>0.2377413728597427</v>
      </c>
      <c r="I81" s="11">
        <f t="shared" si="13"/>
        <v>0.0012720323883792972</v>
      </c>
      <c r="J81" s="11">
        <f t="shared" si="14"/>
        <v>0.014630730334296169</v>
      </c>
    </row>
    <row r="82" spans="1:10" ht="12.75">
      <c r="A82" s="2">
        <f t="shared" si="21"/>
        <v>68</v>
      </c>
      <c r="B82" s="2">
        <f t="shared" si="17"/>
        <v>34</v>
      </c>
      <c r="C82" s="2">
        <f t="shared" si="18"/>
        <v>0</v>
      </c>
      <c r="D82" s="3">
        <f t="shared" si="12"/>
        <v>6.01335869794592</v>
      </c>
      <c r="E82" s="3">
        <f t="shared" si="15"/>
        <v>6.01335869794592</v>
      </c>
      <c r="F82" s="3">
        <f t="shared" si="19"/>
        <v>5.065273646234324</v>
      </c>
      <c r="G82" s="3">
        <f t="shared" si="16"/>
        <v>167.01685186140625</v>
      </c>
      <c r="H82" s="3">
        <f t="shared" si="20"/>
        <v>0.2307426870953961</v>
      </c>
      <c r="I82" s="11">
        <f t="shared" si="13"/>
        <v>0.0011960461898973998</v>
      </c>
      <c r="J82" s="11">
        <f t="shared" si="14"/>
        <v>0.013358697945916872</v>
      </c>
    </row>
    <row r="83" spans="1:10" ht="12.75">
      <c r="A83" s="2">
        <f t="shared" si="21"/>
        <v>69</v>
      </c>
      <c r="B83" s="2">
        <f t="shared" si="17"/>
        <v>34.5</v>
      </c>
      <c r="C83" s="2">
        <f t="shared" si="18"/>
        <v>0</v>
      </c>
      <c r="D83" s="3">
        <f t="shared" si="12"/>
        <v>6.0121626517560225</v>
      </c>
      <c r="E83" s="3">
        <f t="shared" si="15"/>
        <v>6.0121626517560225</v>
      </c>
      <c r="F83" s="3">
        <f t="shared" si="19"/>
        <v>5.064769884291461</v>
      </c>
      <c r="G83" s="3">
        <f t="shared" si="16"/>
        <v>161.95157821517193</v>
      </c>
      <c r="H83" s="3">
        <f t="shared" si="20"/>
        <v>0.2237447414451244</v>
      </c>
      <c r="I83" s="11">
        <f t="shared" si="13"/>
        <v>0.0011224071862596377</v>
      </c>
      <c r="J83" s="11">
        <f t="shared" si="14"/>
        <v>0.012162651756019473</v>
      </c>
    </row>
    <row r="84" spans="1:10" ht="12.75">
      <c r="A84" s="2">
        <f t="shared" si="21"/>
        <v>70</v>
      </c>
      <c r="B84" s="2">
        <f t="shared" si="17"/>
        <v>35</v>
      </c>
      <c r="C84" s="2">
        <f t="shared" si="18"/>
        <v>0</v>
      </c>
      <c r="D84" s="3">
        <f t="shared" si="12"/>
        <v>6.011040244569763</v>
      </c>
      <c r="E84" s="3">
        <f t="shared" si="15"/>
        <v>6.011040244569763</v>
      </c>
      <c r="F84" s="3">
        <f t="shared" si="19"/>
        <v>5.064297092736335</v>
      </c>
      <c r="G84" s="3">
        <f t="shared" si="16"/>
        <v>156.88680833088048</v>
      </c>
      <c r="H84" s="3">
        <f t="shared" si="20"/>
        <v>0.2167474917688401</v>
      </c>
      <c r="I84" s="11">
        <f t="shared" si="13"/>
        <v>0.0010511142505367998</v>
      </c>
      <c r="J84" s="11">
        <f t="shared" si="14"/>
        <v>0.011040244569759834</v>
      </c>
    </row>
    <row r="85" spans="1:10" ht="12.75">
      <c r="A85" s="2">
        <f t="shared" si="21"/>
        <v>71</v>
      </c>
      <c r="B85" s="2">
        <f t="shared" si="17"/>
        <v>35.5</v>
      </c>
      <c r="C85" s="2">
        <f t="shared" si="18"/>
        <v>0</v>
      </c>
      <c r="D85" s="3">
        <f t="shared" si="12"/>
        <v>6.0099891303192265</v>
      </c>
      <c r="E85" s="3">
        <f t="shared" si="15"/>
        <v>6.0099891303192265</v>
      </c>
      <c r="F85" s="3">
        <f t="shared" si="19"/>
        <v>5.063854291877095</v>
      </c>
      <c r="G85" s="3">
        <f t="shared" si="16"/>
        <v>151.82251123814416</v>
      </c>
      <c r="H85" s="3">
        <f t="shared" si="20"/>
        <v>0.20975089527930102</v>
      </c>
      <c r="I85" s="11">
        <f t="shared" si="13"/>
        <v>0.0009821663261946488</v>
      </c>
      <c r="J85" s="11">
        <f t="shared" si="14"/>
        <v>0.009989130319223034</v>
      </c>
    </row>
    <row r="86" spans="1:10" ht="12.75">
      <c r="A86" s="2">
        <f t="shared" si="21"/>
        <v>72</v>
      </c>
      <c r="B86" s="2">
        <f t="shared" si="17"/>
        <v>36</v>
      </c>
      <c r="C86" s="2">
        <f t="shared" si="18"/>
        <v>0</v>
      </c>
      <c r="D86" s="3">
        <f t="shared" si="12"/>
        <v>6.0090069639930315</v>
      </c>
      <c r="E86" s="3">
        <f t="shared" si="15"/>
        <v>6.0090069639930315</v>
      </c>
      <c r="F86" s="3">
        <f t="shared" si="19"/>
        <v>5.063440501579629</v>
      </c>
      <c r="G86" s="3">
        <f t="shared" si="16"/>
        <v>146.75865694626705</v>
      </c>
      <c r="H86" s="3">
        <f t="shared" si="20"/>
        <v>0.2027549105427615</v>
      </c>
      <c r="I86" s="11">
        <f t="shared" si="13"/>
        <v>0.0009155624248246144</v>
      </c>
      <c r="J86" s="11">
        <f t="shared" si="14"/>
        <v>0.009006963993028385</v>
      </c>
    </row>
    <row r="87" spans="1:10" ht="12.75">
      <c r="A87" s="2">
        <f t="shared" si="21"/>
        <v>73</v>
      </c>
      <c r="B87" s="2">
        <f t="shared" si="17"/>
        <v>36.5</v>
      </c>
      <c r="C87" s="2">
        <f t="shared" si="18"/>
        <v>0</v>
      </c>
      <c r="D87" s="3">
        <f t="shared" si="12"/>
        <v>6.0080914015682065</v>
      </c>
      <c r="E87" s="3">
        <f t="shared" si="15"/>
        <v>6.0080914015682065</v>
      </c>
      <c r="F87" s="3">
        <f t="shared" si="19"/>
        <v>5.063054741295785</v>
      </c>
      <c r="G87" s="3">
        <f t="shared" si="16"/>
        <v>141.69521644468742</v>
      </c>
      <c r="H87" s="3">
        <f t="shared" si="20"/>
        <v>0.19575949747958352</v>
      </c>
      <c r="I87" s="11">
        <f t="shared" si="13"/>
        <v>0.0008513016238742967</v>
      </c>
      <c r="J87" s="11">
        <f t="shared" si="14"/>
        <v>0.00809140156820377</v>
      </c>
    </row>
    <row r="88" spans="1:10" ht="12.75">
      <c r="A88" s="2">
        <f t="shared" si="21"/>
        <v>74</v>
      </c>
      <c r="B88" s="2">
        <f t="shared" si="17"/>
        <v>37</v>
      </c>
      <c r="C88" s="2">
        <f t="shared" si="18"/>
        <v>0</v>
      </c>
      <c r="D88" s="3">
        <f t="shared" si="12"/>
        <v>6.007240099944332</v>
      </c>
      <c r="E88" s="3">
        <f t="shared" si="15"/>
        <v>6.007240099944332</v>
      </c>
      <c r="F88" s="3">
        <f t="shared" si="19"/>
        <v>5.062696030090672</v>
      </c>
      <c r="G88" s="3">
        <f t="shared" si="16"/>
        <v>136.63216170339163</v>
      </c>
      <c r="H88" s="3">
        <f t="shared" si="20"/>
        <v>0.1887646173648085</v>
      </c>
      <c r="I88" s="11">
        <f t="shared" si="13"/>
        <v>0.000789383064377791</v>
      </c>
      <c r="J88" s="11">
        <f t="shared" si="14"/>
        <v>0.007240099944329473</v>
      </c>
    </row>
    <row r="89" spans="1:10" ht="12.75">
      <c r="A89" s="2">
        <f t="shared" si="21"/>
        <v>75</v>
      </c>
      <c r="B89" s="2">
        <f t="shared" si="17"/>
        <v>37.5</v>
      </c>
      <c r="C89" s="2">
        <f t="shared" si="18"/>
        <v>0</v>
      </c>
      <c r="D89" s="3">
        <f t="shared" si="12"/>
        <v>6.006450716879955</v>
      </c>
      <c r="E89" s="3">
        <f t="shared" si="15"/>
        <v>6.006450716879955</v>
      </c>
      <c r="F89" s="3">
        <f t="shared" si="19"/>
        <v>5.062363386669101</v>
      </c>
      <c r="G89" s="3">
        <f t="shared" si="16"/>
        <v>131.56946567330095</v>
      </c>
      <c r="H89" s="3">
        <f t="shared" si="20"/>
        <v>0.18177023282869179</v>
      </c>
      <c r="I89" s="11">
        <f t="shared" si="13"/>
        <v>0.0007298059486858481</v>
      </c>
      <c r="J89" s="11">
        <f t="shared" si="14"/>
        <v>0.006450716879951682</v>
      </c>
    </row>
    <row r="90" spans="1:10" ht="12.75">
      <c r="A90" s="2">
        <f t="shared" si="21"/>
        <v>76</v>
      </c>
      <c r="B90" s="2">
        <f t="shared" si="17"/>
        <v>38</v>
      </c>
      <c r="C90" s="2">
        <f t="shared" si="18"/>
        <v>0</v>
      </c>
      <c r="D90" s="3">
        <f t="shared" si="12"/>
        <v>6.005720910931268</v>
      </c>
      <c r="E90" s="3">
        <f t="shared" si="15"/>
        <v>6.005720910931268</v>
      </c>
      <c r="F90" s="3">
        <f t="shared" si="19"/>
        <v>5.062055829401079</v>
      </c>
      <c r="G90" s="3">
        <f t="shared" si="16"/>
        <v>126.50710228663185</v>
      </c>
      <c r="H90" s="3">
        <f t="shared" si="20"/>
        <v>0.17477630785720033</v>
      </c>
      <c r="I90" s="11">
        <f t="shared" si="13"/>
        <v>0.0006725695381958787</v>
      </c>
      <c r="J90" s="11">
        <f t="shared" si="14"/>
        <v>0.0057209109312658345</v>
      </c>
    </row>
    <row r="91" spans="1:10" ht="12.75">
      <c r="A91" s="2">
        <f t="shared" si="21"/>
        <v>77</v>
      </c>
      <c r="B91" s="2">
        <f t="shared" si="17"/>
        <v>38.5</v>
      </c>
      <c r="C91" s="2">
        <f t="shared" si="18"/>
        <v>0</v>
      </c>
      <c r="D91" s="3">
        <f t="shared" si="12"/>
        <v>6.005048341393072</v>
      </c>
      <c r="E91" s="3">
        <f t="shared" si="15"/>
        <v>6.005048341393072</v>
      </c>
      <c r="F91" s="3">
        <f t="shared" si="19"/>
        <v>5.061772376346433</v>
      </c>
      <c r="G91" s="3">
        <f t="shared" si="16"/>
        <v>121.44504645723077</v>
      </c>
      <c r="H91" s="3">
        <f t="shared" si="20"/>
        <v>0.16778280779247529</v>
      </c>
      <c r="I91" s="11">
        <f t="shared" si="13"/>
        <v>0.0006176731510818118</v>
      </c>
      <c r="J91" s="11">
        <f t="shared" si="14"/>
        <v>0.0050483413930699555</v>
      </c>
    </row>
    <row r="92" spans="1:10" ht="12.75">
      <c r="A92" s="2">
        <f t="shared" si="21"/>
        <v>78</v>
      </c>
      <c r="B92" s="2">
        <f t="shared" si="17"/>
        <v>39</v>
      </c>
      <c r="C92" s="2">
        <f t="shared" si="18"/>
        <v>0</v>
      </c>
      <c r="D92" s="3">
        <f t="shared" si="12"/>
        <v>6.004430668241991</v>
      </c>
      <c r="E92" s="3">
        <f t="shared" si="15"/>
        <v>6.004430668241991</v>
      </c>
      <c r="F92" s="3">
        <f t="shared" si="19"/>
        <v>5.061512045278485</v>
      </c>
      <c r="G92" s="3">
        <f t="shared" si="16"/>
        <v>116.38327408088435</v>
      </c>
      <c r="H92" s="3">
        <f t="shared" si="20"/>
        <v>0.1607896993332605</v>
      </c>
      <c r="I92" s="11">
        <f t="shared" si="13"/>
        <v>0.0005651161600238199</v>
      </c>
      <c r="J92" s="11">
        <f t="shared" si="14"/>
        <v>0.0044306682419881435</v>
      </c>
    </row>
    <row r="93" spans="1:10" ht="12.75">
      <c r="A93" s="2">
        <f t="shared" si="21"/>
        <v>79</v>
      </c>
      <c r="B93" s="2">
        <f t="shared" si="17"/>
        <v>39.5</v>
      </c>
      <c r="C93" s="2">
        <f t="shared" si="18"/>
        <v>0</v>
      </c>
      <c r="D93" s="3">
        <f t="shared" si="12"/>
        <v>6.003865552081967</v>
      </c>
      <c r="E93" s="3">
        <f t="shared" si="15"/>
        <v>6.003865552081967</v>
      </c>
      <c r="F93" s="3">
        <f t="shared" si="19"/>
        <v>5.061273853706835</v>
      </c>
      <c r="G93" s="3">
        <f t="shared" si="16"/>
        <v>111.32176203560586</v>
      </c>
      <c r="H93" s="3">
        <f t="shared" si="20"/>
        <v>0.15379695053529835</v>
      </c>
      <c r="I93" s="11">
        <f t="shared" si="13"/>
        <v>0.0005148979899379213</v>
      </c>
      <c r="J93" s="11">
        <f t="shared" si="14"/>
        <v>0.0038655520819643233</v>
      </c>
    </row>
    <row r="94" spans="1:10" ht="12.75">
      <c r="A94" s="2">
        <f t="shared" si="21"/>
        <v>80</v>
      </c>
      <c r="B94" s="2">
        <f t="shared" si="17"/>
        <v>40</v>
      </c>
      <c r="C94" s="2">
        <f t="shared" si="18"/>
        <v>0</v>
      </c>
      <c r="D94" s="3">
        <f t="shared" si="12"/>
        <v>6.003350654092029</v>
      </c>
      <c r="E94" s="3">
        <f t="shared" si="15"/>
        <v>6.003350654092029</v>
      </c>
      <c r="F94" s="3">
        <f t="shared" si="19"/>
        <v>5.0610568188991945</v>
      </c>
      <c r="G94" s="3">
        <f t="shared" si="16"/>
        <v>106.26048818189902</v>
      </c>
      <c r="H94" s="3">
        <f t="shared" si="20"/>
        <v>0.1468045308116941</v>
      </c>
      <c r="I94" s="11">
        <f t="shared" si="13"/>
        <v>0.0004670181157054661</v>
      </c>
      <c r="J94" s="11">
        <f t="shared" si="14"/>
        <v>0.003350654092026402</v>
      </c>
    </row>
    <row r="95" spans="1:10" ht="12.75">
      <c r="A95" s="2">
        <f t="shared" si="21"/>
        <v>81</v>
      </c>
      <c r="B95" s="2">
        <f t="shared" si="17"/>
        <v>40.5</v>
      </c>
      <c r="C95" s="2">
        <f t="shared" si="18"/>
        <v>0</v>
      </c>
      <c r="D95" s="3">
        <f t="shared" si="12"/>
        <v>6.002883635976323</v>
      </c>
      <c r="E95" s="3">
        <f t="shared" si="15"/>
        <v>6.002883635976323</v>
      </c>
      <c r="F95" s="3">
        <f t="shared" si="19"/>
        <v>5.060859957902315</v>
      </c>
      <c r="G95" s="3">
        <f t="shared" si="16"/>
        <v>101.19943136299983</v>
      </c>
      <c r="H95" s="3">
        <f t="shared" si="20"/>
        <v>0.1398124109332501</v>
      </c>
      <c r="I95" s="11">
        <f t="shared" si="13"/>
        <v>0.0004214760599025161</v>
      </c>
      <c r="J95" s="11">
        <f t="shared" si="14"/>
        <v>0.002883635976320936</v>
      </c>
    </row>
    <row r="96" spans="1:10" ht="12.75">
      <c r="A96" s="2">
        <f t="shared" si="21"/>
        <v>82</v>
      </c>
      <c r="B96" s="2">
        <f t="shared" si="17"/>
        <v>41</v>
      </c>
      <c r="C96" s="2">
        <f t="shared" si="18"/>
        <v>0</v>
      </c>
      <c r="D96" s="3">
        <f t="shared" si="12"/>
        <v>6.00246215991642</v>
      </c>
      <c r="E96" s="3">
        <f t="shared" si="15"/>
        <v>6.00246215991642</v>
      </c>
      <c r="F96" s="3">
        <f t="shared" si="19"/>
        <v>5.060682287561968</v>
      </c>
      <c r="G96" s="3">
        <f t="shared" si="16"/>
        <v>96.13857140509752</v>
      </c>
      <c r="H96" s="3">
        <f t="shared" si="20"/>
        <v>0.13282056302877096</v>
      </c>
      <c r="I96" s="11">
        <f t="shared" si="13"/>
        <v>0.000378271390529133</v>
      </c>
      <c r="J96" s="11">
        <f t="shared" si="14"/>
        <v>0.0024621599164184197</v>
      </c>
    </row>
    <row r="97" spans="1:10" ht="12.75">
      <c r="A97" s="2">
        <f t="shared" si="21"/>
        <v>83</v>
      </c>
      <c r="B97" s="2">
        <f t="shared" si="17"/>
        <v>41.5</v>
      </c>
      <c r="C97" s="2">
        <f t="shared" si="18"/>
        <v>0</v>
      </c>
      <c r="D97" s="3">
        <f t="shared" si="12"/>
        <v>6.002083888525891</v>
      </c>
      <c r="E97" s="3">
        <f t="shared" si="15"/>
        <v>6.002083888525891</v>
      </c>
      <c r="F97" s="3">
        <f t="shared" si="19"/>
        <v>5.060522824541996</v>
      </c>
      <c r="G97" s="3">
        <f t="shared" si="16"/>
        <v>91.07788911753555</v>
      </c>
      <c r="H97" s="3">
        <f t="shared" si="20"/>
        <v>0.12582896058534138</v>
      </c>
      <c r="I97" s="11">
        <f t="shared" si="13"/>
        <v>0.00033740371873857436</v>
      </c>
      <c r="J97" s="11">
        <f t="shared" si="14"/>
        <v>0.002083888525889287</v>
      </c>
    </row>
    <row r="98" spans="1:10" ht="12.75">
      <c r="A98" s="2">
        <f t="shared" si="21"/>
        <v>84</v>
      </c>
      <c r="B98" s="2">
        <f t="shared" si="17"/>
        <v>42</v>
      </c>
      <c r="C98" s="2">
        <f t="shared" si="18"/>
        <v>0</v>
      </c>
      <c r="D98" s="3">
        <f t="shared" si="12"/>
        <v>6.0017464848071524</v>
      </c>
      <c r="E98" s="3">
        <f t="shared" si="15"/>
        <v>6.0017464848071524</v>
      </c>
      <c r="F98" s="3">
        <f t="shared" si="19"/>
        <v>5.060380585342426</v>
      </c>
      <c r="G98" s="3">
        <f t="shared" si="16"/>
        <v>86.01736629299356</v>
      </c>
      <c r="H98" s="3">
        <f t="shared" si="20"/>
        <v>0.11883757844857733</v>
      </c>
      <c r="I98" s="11">
        <f t="shared" si="13"/>
        <v>0.00029887269656641386</v>
      </c>
      <c r="J98" s="11">
        <f t="shared" si="14"/>
        <v>0.0017464848071507123</v>
      </c>
    </row>
    <row r="99" spans="1:10" ht="12.75">
      <c r="A99" s="2">
        <f t="shared" si="21"/>
        <v>85</v>
      </c>
      <c r="B99" s="2">
        <f t="shared" si="17"/>
        <v>42.5</v>
      </c>
      <c r="C99" s="2">
        <f t="shared" si="18"/>
        <v>0</v>
      </c>
      <c r="D99" s="3">
        <f t="shared" si="12"/>
        <v>6.001447612110586</v>
      </c>
      <c r="E99" s="3">
        <f t="shared" si="15"/>
        <v>6.001447612110586</v>
      </c>
      <c r="F99" s="3">
        <f t="shared" si="19"/>
        <v>5.060254586316635</v>
      </c>
      <c r="G99" s="3">
        <f t="shared" si="16"/>
        <v>80.95698570765113</v>
      </c>
      <c r="H99" s="3">
        <f t="shared" si="20"/>
        <v>0.11184639282285244</v>
      </c>
      <c r="I99" s="11">
        <f t="shared" si="13"/>
        <v>0.00026267801465958927</v>
      </c>
      <c r="J99" s="11">
        <f t="shared" si="14"/>
        <v>0.0014476121105842985</v>
      </c>
    </row>
    <row r="100" spans="1:10" ht="12.75">
      <c r="A100" s="2">
        <f t="shared" si="21"/>
        <v>86</v>
      </c>
      <c r="B100" s="2">
        <f t="shared" si="17"/>
        <v>43</v>
      </c>
      <c r="C100" s="2">
        <f t="shared" si="18"/>
        <v>0</v>
      </c>
      <c r="D100" s="3">
        <f t="shared" si="12"/>
        <v>6.001184934095926</v>
      </c>
      <c r="E100" s="3">
        <f t="shared" si="15"/>
        <v>6.001184934095926</v>
      </c>
      <c r="F100" s="3">
        <f t="shared" si="19"/>
        <v>5.06014384368758</v>
      </c>
      <c r="G100" s="3">
        <f t="shared" si="16"/>
        <v>75.8967311213345</v>
      </c>
      <c r="H100" s="3">
        <f t="shared" si="20"/>
        <v>0.10485538127150065</v>
      </c>
      <c r="I100" s="11">
        <f t="shared" si="13"/>
        <v>0.00022881940000538714</v>
      </c>
      <c r="J100" s="11">
        <f t="shared" si="14"/>
        <v>0.0011849340959247093</v>
      </c>
    </row>
    <row r="101" spans="1:10" ht="12.75">
      <c r="A101" s="2">
        <f t="shared" si="21"/>
        <v>87</v>
      </c>
      <c r="B101" s="2">
        <f t="shared" si="17"/>
        <v>43.5</v>
      </c>
      <c r="C101" s="2">
        <f t="shared" si="18"/>
        <v>0</v>
      </c>
      <c r="D101" s="3">
        <f t="shared" si="12"/>
        <v>6.000956114695921</v>
      </c>
      <c r="E101" s="3">
        <f t="shared" si="15"/>
        <v>6.000956114695921</v>
      </c>
      <c r="F101" s="3">
        <f t="shared" si="19"/>
        <v>5.060047373563081</v>
      </c>
      <c r="G101" s="3">
        <f t="shared" si="16"/>
        <v>70.83658727764691</v>
      </c>
      <c r="H101" s="3">
        <f t="shared" si="20"/>
        <v>0.0978645227169963</v>
      </c>
      <c r="I101" s="11">
        <f t="shared" si="13"/>
        <v>0.00019729661366037088</v>
      </c>
      <c r="J101" s="11">
        <f t="shared" si="14"/>
        <v>0.000956114695919322</v>
      </c>
    </row>
    <row r="102" spans="1:10" ht="12.75">
      <c r="A102" s="2">
        <f t="shared" si="21"/>
        <v>88</v>
      </c>
      <c r="B102" s="2">
        <f t="shared" si="17"/>
        <v>44</v>
      </c>
      <c r="C102" s="2">
        <f t="shared" si="18"/>
        <v>0</v>
      </c>
      <c r="D102" s="3">
        <f t="shared" si="12"/>
        <v>6.00075881808226</v>
      </c>
      <c r="E102" s="3">
        <f t="shared" si="15"/>
        <v>6.00075881808226</v>
      </c>
      <c r="F102" s="3">
        <f t="shared" si="19"/>
        <v>5.059964191950145</v>
      </c>
      <c r="G102" s="3">
        <f t="shared" si="16"/>
        <v>65.77653990408383</v>
      </c>
      <c r="H102" s="3">
        <f t="shared" si="20"/>
        <v>0.09087379744111326</v>
      </c>
      <c r="I102" s="11">
        <f t="shared" si="13"/>
        <v>0.0001681094484792593</v>
      </c>
      <c r="J102" s="11">
        <f t="shared" si="14"/>
        <v>0.0007588180822589511</v>
      </c>
    </row>
    <row r="103" spans="1:10" ht="12.75">
      <c r="A103" s="2">
        <f t="shared" si="21"/>
        <v>89</v>
      </c>
      <c r="B103" s="2">
        <f t="shared" si="17"/>
        <v>44.5</v>
      </c>
      <c r="C103" s="2">
        <f t="shared" si="18"/>
        <v>0</v>
      </c>
      <c r="D103" s="3">
        <f t="shared" si="12"/>
        <v>6.000590708633781</v>
      </c>
      <c r="E103" s="3">
        <f t="shared" si="15"/>
        <v>6.000590708633781</v>
      </c>
      <c r="F103" s="3">
        <f t="shared" si="19"/>
        <v>5.059893314768356</v>
      </c>
      <c r="G103" s="3">
        <f t="shared" si="16"/>
        <v>60.71657571213369</v>
      </c>
      <c r="H103" s="3">
        <f t="shared" si="20"/>
        <v>0.08388318708506418</v>
      </c>
      <c r="I103" s="11">
        <f t="shared" si="13"/>
        <v>0.00014125772684376225</v>
      </c>
      <c r="J103" s="11">
        <f t="shared" si="14"/>
        <v>0.0005907086337796918</v>
      </c>
    </row>
    <row r="104" spans="1:10" ht="12.75">
      <c r="A104" s="2">
        <f t="shared" si="21"/>
        <v>90</v>
      </c>
      <c r="B104" s="2">
        <f t="shared" si="17"/>
        <v>45</v>
      </c>
      <c r="C104" s="2">
        <f t="shared" si="18"/>
        <v>0</v>
      </c>
      <c r="D104" s="3">
        <f t="shared" si="12"/>
        <v>6.000449450906937</v>
      </c>
      <c r="E104" s="3">
        <f t="shared" si="15"/>
        <v>6.000449450906937</v>
      </c>
      <c r="F104" s="3">
        <f t="shared" si="19"/>
        <v>5.059833757862305</v>
      </c>
      <c r="G104" s="3">
        <f t="shared" si="16"/>
        <v>55.65668239736533</v>
      </c>
      <c r="H104" s="3">
        <f t="shared" si="20"/>
        <v>0.0768926746496213</v>
      </c>
      <c r="I104" s="11">
        <f t="shared" si="13"/>
        <v>0.00011674129839137797</v>
      </c>
      <c r="J104" s="11">
        <f t="shared" si="14"/>
        <v>0.0004494509069359296</v>
      </c>
    </row>
    <row r="105" spans="1:10" ht="12.75">
      <c r="A105" s="2">
        <f t="shared" si="21"/>
        <v>91</v>
      </c>
      <c r="B105" s="2">
        <f t="shared" si="17"/>
        <v>45.5</v>
      </c>
      <c r="C105" s="2">
        <f t="shared" si="18"/>
        <v>0</v>
      </c>
      <c r="D105" s="3">
        <f t="shared" si="12"/>
        <v>6.0003327096085455</v>
      </c>
      <c r="E105" s="3">
        <f t="shared" si="15"/>
        <v>6.0003327096085455</v>
      </c>
      <c r="F105" s="3">
        <f t="shared" si="19"/>
        <v>5.059784537013063</v>
      </c>
      <c r="G105" s="3">
        <f t="shared" si="16"/>
        <v>50.59684863950302</v>
      </c>
      <c r="H105" s="3">
        <f t="shared" si="20"/>
        <v>0.06990224449522002</v>
      </c>
      <c r="I105" s="11">
        <f t="shared" si="13"/>
        <v>9.456003774415917E-05</v>
      </c>
      <c r="J105" s="11">
        <f t="shared" si="14"/>
        <v>0.00033270960854455165</v>
      </c>
    </row>
    <row r="106" spans="1:10" ht="12.75">
      <c r="A106" s="2">
        <f t="shared" si="21"/>
        <v>92</v>
      </c>
      <c r="B106" s="2">
        <f t="shared" si="17"/>
        <v>46</v>
      </c>
      <c r="C106" s="2">
        <f t="shared" si="18"/>
        <v>0</v>
      </c>
      <c r="D106" s="3">
        <f t="shared" si="12"/>
        <v>6.0002381495708015</v>
      </c>
      <c r="E106" s="3">
        <f t="shared" si="15"/>
        <v>6.0002381495708015</v>
      </c>
      <c r="F106" s="3">
        <f t="shared" si="19"/>
        <v>5.059744667948715</v>
      </c>
      <c r="G106" s="3">
        <f t="shared" si="16"/>
        <v>45.53706410248996</v>
      </c>
      <c r="H106" s="3">
        <f t="shared" si="20"/>
        <v>0.0629118823420467</v>
      </c>
      <c r="I106" s="11">
        <f t="shared" si="13"/>
        <v>7.471384223745178E-05</v>
      </c>
      <c r="J106" s="11">
        <f t="shared" si="14"/>
        <v>0.0002381495708003925</v>
      </c>
    </row>
    <row r="107" spans="1:10" ht="12.75">
      <c r="A107" s="2">
        <f t="shared" si="21"/>
        <v>93</v>
      </c>
      <c r="B107" s="2">
        <f t="shared" si="17"/>
        <v>46.5</v>
      </c>
      <c r="C107" s="2">
        <f t="shared" si="18"/>
        <v>0</v>
      </c>
      <c r="D107" s="3">
        <f t="shared" si="12"/>
        <v>6.000163435728564</v>
      </c>
      <c r="E107" s="3">
        <f t="shared" si="15"/>
        <v>6.000163435728564</v>
      </c>
      <c r="F107" s="3">
        <f t="shared" si="19"/>
        <v>5.059713166353923</v>
      </c>
      <c r="G107" s="3">
        <f t="shared" si="16"/>
        <v>40.47731943454124</v>
      </c>
      <c r="H107" s="3">
        <f t="shared" si="20"/>
        <v>0.05592157527011182</v>
      </c>
      <c r="I107" s="11">
        <f t="shared" si="13"/>
        <v>5.720262964861148E-05</v>
      </c>
      <c r="J107" s="11">
        <f t="shared" si="14"/>
        <v>0.0001634357285629407</v>
      </c>
    </row>
    <row r="108" spans="1:10" ht="12.75">
      <c r="A108" s="2">
        <f t="shared" si="21"/>
        <v>94</v>
      </c>
      <c r="B108" s="2">
        <f t="shared" si="17"/>
        <v>47</v>
      </c>
      <c r="C108" s="2">
        <f t="shared" si="18"/>
        <v>0</v>
      </c>
      <c r="D108" s="3">
        <f t="shared" si="12"/>
        <v>6.000106233098915</v>
      </c>
      <c r="E108" s="3">
        <f t="shared" si="15"/>
        <v>6.000106233098915</v>
      </c>
      <c r="F108" s="3">
        <f t="shared" si="19"/>
        <v>5.059689047878543</v>
      </c>
      <c r="G108" s="3">
        <f t="shared" si="16"/>
        <v>35.41760626818732</v>
      </c>
      <c r="H108" s="3">
        <f t="shared" si="20"/>
        <v>0.04893131171930998</v>
      </c>
      <c r="I108" s="11">
        <f t="shared" si="13"/>
        <v>4.20263359257023E-05</v>
      </c>
      <c r="J108" s="11">
        <f t="shared" si="14"/>
        <v>0.00010623309891432923</v>
      </c>
    </row>
    <row r="109" spans="1:10" ht="12.75">
      <c r="A109" s="2">
        <f t="shared" si="21"/>
        <v>95</v>
      </c>
      <c r="B109" s="2">
        <f t="shared" si="17"/>
        <v>47.5</v>
      </c>
      <c r="C109" s="2">
        <f t="shared" si="18"/>
        <v>0</v>
      </c>
      <c r="D109" s="3">
        <f t="shared" si="12"/>
        <v>6.000064206762989</v>
      </c>
      <c r="E109" s="3">
        <f t="shared" si="15"/>
        <v>6.000064206762989</v>
      </c>
      <c r="F109" s="3">
        <f t="shared" si="19"/>
        <v>5.059671328145284</v>
      </c>
      <c r="G109" s="3">
        <f t="shared" si="16"/>
        <v>30.357917220308778</v>
      </c>
      <c r="H109" s="3">
        <f t="shared" si="20"/>
        <v>0.041941081489468006</v>
      </c>
      <c r="I109" s="11">
        <f t="shared" si="13"/>
        <v>2.9184912916180555E-05</v>
      </c>
      <c r="J109" s="11">
        <f t="shared" si="14"/>
        <v>6.420676298862692E-05</v>
      </c>
    </row>
    <row r="110" spans="1:10" ht="12.75">
      <c r="A110" s="2">
        <f t="shared" si="21"/>
        <v>96</v>
      </c>
      <c r="B110" s="2">
        <f t="shared" si="17"/>
        <v>48</v>
      </c>
      <c r="C110" s="2">
        <f t="shared" si="18"/>
        <v>0</v>
      </c>
      <c r="D110" s="3">
        <f t="shared" si="12"/>
        <v>6.000035021850072</v>
      </c>
      <c r="E110" s="3">
        <f t="shared" si="15"/>
        <v>6.000035021850072</v>
      </c>
      <c r="F110" s="3">
        <f t="shared" si="19"/>
        <v>5.05965902275641</v>
      </c>
      <c r="G110" s="3">
        <f t="shared" si="16"/>
        <v>25.298245892163493</v>
      </c>
      <c r="H110" s="3">
        <f t="shared" si="20"/>
        <v>0.034950875740382435</v>
      </c>
      <c r="I110" s="11">
        <f t="shared" si="13"/>
        <v>1.86783260955678E-05</v>
      </c>
      <c r="J110" s="11">
        <f t="shared" si="14"/>
        <v>3.502185007244637E-05</v>
      </c>
    </row>
    <row r="111" spans="1:10" ht="12.75">
      <c r="A111" s="2">
        <f t="shared" si="21"/>
        <v>97</v>
      </c>
      <c r="B111" s="2">
        <f t="shared" si="17"/>
        <v>48.5</v>
      </c>
      <c r="C111" s="2">
        <f t="shared" si="18"/>
        <v>0</v>
      </c>
      <c r="D111" s="3">
        <f t="shared" si="12"/>
        <v>6.000016343523977</v>
      </c>
      <c r="E111" s="3">
        <f t="shared" si="15"/>
        <v>6.000016343523977</v>
      </c>
      <c r="F111" s="3">
        <f t="shared" si="19"/>
        <v>5.059651147299487</v>
      </c>
      <c r="G111" s="3">
        <f t="shared" si="16"/>
        <v>20.238586869407083</v>
      </c>
      <c r="H111" s="3">
        <f t="shared" si="20"/>
        <v>0.027960686991847786</v>
      </c>
      <c r="I111" s="11">
        <f t="shared" si="13"/>
        <v>1.0506552296115577E-05</v>
      </c>
      <c r="J111" s="11">
        <f t="shared" si="14"/>
        <v>1.6343523976878565E-05</v>
      </c>
    </row>
    <row r="112" spans="1:10" ht="12.75">
      <c r="A112" s="2">
        <f t="shared" si="21"/>
        <v>98</v>
      </c>
      <c r="B112" s="2">
        <f t="shared" si="17"/>
        <v>49</v>
      </c>
      <c r="C112" s="2">
        <f t="shared" si="18"/>
        <v>0</v>
      </c>
      <c r="D112" s="3">
        <f t="shared" si="12"/>
        <v>6.000005836971681</v>
      </c>
      <c r="E112" s="3">
        <f t="shared" si="15"/>
        <v>6.000005836971681</v>
      </c>
      <c r="F112" s="3">
        <f t="shared" si="19"/>
        <v>5.059646717352165</v>
      </c>
      <c r="G112" s="3">
        <f t="shared" si="16"/>
        <v>15.178935722107596</v>
      </c>
      <c r="H112" s="3">
        <f t="shared" si="20"/>
        <v>0.02097050912367684</v>
      </c>
      <c r="I112" s="11">
        <f t="shared" si="13"/>
        <v>4.669577435464343E-06</v>
      </c>
      <c r="J112" s="11">
        <f t="shared" si="14"/>
        <v>5.836971680762988E-06</v>
      </c>
    </row>
    <row r="113" spans="1:10" ht="12.75">
      <c r="A113" s="2">
        <f t="shared" si="21"/>
        <v>99</v>
      </c>
      <c r="B113" s="2">
        <f t="shared" si="17"/>
        <v>49.5</v>
      </c>
      <c r="C113" s="2">
        <f t="shared" si="18"/>
        <v>0</v>
      </c>
      <c r="D113" s="3">
        <f>D114+I113</f>
        <v>6.000001167394245</v>
      </c>
      <c r="E113" s="3">
        <f t="shared" si="15"/>
        <v>6.000001167394245</v>
      </c>
      <c r="F113" s="3">
        <f t="shared" si="19"/>
        <v>5.059644748486019</v>
      </c>
      <c r="G113" s="3">
        <f>G114+F113</f>
        <v>10.11928900475543</v>
      </c>
      <c r="H113" s="3">
        <f t="shared" si="20"/>
        <v>0.01398033737571435</v>
      </c>
      <c r="I113" s="11">
        <f>0.015*(B114-B113)*H114^2/(2*9.81*D$10/1000)</f>
        <v>1.1673942452986448E-06</v>
      </c>
      <c r="J113" s="11">
        <f>I113+J114</f>
        <v>1.1673942452986448E-06</v>
      </c>
    </row>
    <row r="114" spans="1:10" ht="12.75">
      <c r="A114" s="2">
        <f t="shared" si="21"/>
        <v>100</v>
      </c>
      <c r="B114" s="2">
        <f t="shared" si="17"/>
        <v>50</v>
      </c>
      <c r="C114" s="2">
        <f t="shared" si="18"/>
        <v>0</v>
      </c>
      <c r="D114" s="3">
        <f>C2</f>
        <v>6</v>
      </c>
      <c r="E114" s="3">
        <f t="shared" si="15"/>
        <v>6</v>
      </c>
      <c r="F114" s="3">
        <f t="shared" si="19"/>
        <v>5.059644256269411</v>
      </c>
      <c r="G114" s="3">
        <f>F114</f>
        <v>5.059644256269411</v>
      </c>
      <c r="H114" s="3">
        <f t="shared" si="20"/>
        <v>0.006990168347845428</v>
      </c>
      <c r="I114" s="11">
        <v>0</v>
      </c>
      <c r="J114" s="11">
        <v>0</v>
      </c>
    </row>
    <row r="115" spans="4:6" ht="12.75">
      <c r="D115" s="8" t="s">
        <v>7</v>
      </c>
      <c r="E115" s="9">
        <f>AVERAGE(E15:E114)</f>
        <v>6.0977234234221775</v>
      </c>
      <c r="F115" s="9">
        <f>AVERAGE(F15:F114)</f>
        <v>5.1004723252823485</v>
      </c>
    </row>
    <row r="116" spans="4:6" ht="12.75">
      <c r="D116" s="5" t="s">
        <v>8</v>
      </c>
      <c r="E116" s="6">
        <f>STDEV(E15:E114)</f>
        <v>0.11156713707777634</v>
      </c>
      <c r="F116" s="6">
        <f>STDEV(F15:F114)</f>
        <v>0.04644245159299795</v>
      </c>
    </row>
    <row r="117" spans="4:6" ht="12.75">
      <c r="D117" s="5" t="s">
        <v>9</v>
      </c>
      <c r="E117" s="7">
        <f>E116/E115</f>
        <v>0.018296523035012037</v>
      </c>
      <c r="F117" s="7">
        <f>F116/F115</f>
        <v>0.009105519769765053</v>
      </c>
    </row>
    <row r="118" spans="4:6" ht="12.75">
      <c r="D118" s="5" t="s">
        <v>30</v>
      </c>
      <c r="E118" s="6">
        <f>MAX(E15:E114)</f>
        <v>6.386373166543771</v>
      </c>
      <c r="F118" s="6">
        <f>MAX(F15:F114)</f>
        <v>5.220012022073014</v>
      </c>
    </row>
    <row r="119" spans="4:6" ht="12.75">
      <c r="D119" s="5" t="s">
        <v>31</v>
      </c>
      <c r="E119" s="6">
        <f>MIN(E15:E114)</f>
        <v>6</v>
      </c>
      <c r="F119" s="6">
        <f>MIN(F15:F114)</f>
        <v>5.059644256269411</v>
      </c>
    </row>
    <row r="120" spans="4:6" ht="12.75">
      <c r="D120" s="5" t="s">
        <v>32</v>
      </c>
      <c r="E120" s="7">
        <f>(E118-E119)/(0.5*(E118+E119))</f>
        <v>0.0623868119180172</v>
      </c>
      <c r="F120" s="7">
        <f>(F118-F119)/(0.5*(F118+F119))</f>
        <v>0.03120099767177479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An-Najah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Numan Mizyed</dc:creator>
  <cp:keywords/>
  <dc:description/>
  <cp:lastModifiedBy>A1</cp:lastModifiedBy>
  <dcterms:created xsi:type="dcterms:W3CDTF">2004-11-15T11:45:34Z</dcterms:created>
  <dcterms:modified xsi:type="dcterms:W3CDTF">2009-12-06T10:20:58Z</dcterms:modified>
  <cp:category/>
  <cp:version/>
  <cp:contentType/>
  <cp:contentStatus/>
</cp:coreProperties>
</file>